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F5523DCA-DB6C-453E-A258-4CCD6354CA40}" xr6:coauthVersionLast="47" xr6:coauthVersionMax="47" xr10:uidLastSave="{00000000-0000-0000-0000-000000000000}"/>
  <bookViews>
    <workbookView xWindow="-108" yWindow="-108" windowWidth="23256" windowHeight="12576" xr2:uid="{02849E9D-899A-4D4B-B48B-64D635C8A879}"/>
  </bookViews>
  <sheets>
    <sheet name="Lisa 1 MKM" sheetId="1" r:id="rId1"/>
  </sheets>
  <definedNames>
    <definedName name="_xlnm._FilterDatabase" localSheetId="0" hidden="1">'Lisa 1 MKM'!$A$15:$M$326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9" i="1" l="1"/>
  <c r="I221" i="1" l="1"/>
  <c r="I103" i="1"/>
  <c r="J188" i="1" l="1"/>
  <c r="H11" i="1"/>
  <c r="H6" i="1"/>
  <c r="H7" i="1" s="1"/>
  <c r="I6" i="1"/>
  <c r="I7" i="1" s="1"/>
  <c r="G8" i="1"/>
  <c r="G9" i="1" s="1"/>
  <c r="H8" i="1"/>
  <c r="H9" i="1" s="1"/>
  <c r="I8" i="1"/>
  <c r="I9" i="1" s="1"/>
  <c r="G10" i="1"/>
  <c r="H10" i="1"/>
  <c r="I10" i="1"/>
  <c r="G11" i="1"/>
  <c r="I11" i="1"/>
  <c r="G12" i="1"/>
  <c r="H12" i="1"/>
  <c r="I12" i="1"/>
  <c r="G13" i="1"/>
  <c r="H13" i="1"/>
  <c r="I13" i="1"/>
  <c r="J171" i="1"/>
  <c r="J38" i="1"/>
  <c r="J315" i="1"/>
  <c r="J309" i="1"/>
  <c r="J310" i="1"/>
  <c r="J297" i="1"/>
  <c r="J288" i="1"/>
  <c r="J289" i="1"/>
  <c r="J290" i="1"/>
  <c r="J291" i="1"/>
  <c r="J280" i="1"/>
  <c r="J271" i="1"/>
  <c r="J255" i="1"/>
  <c r="J252" i="1"/>
  <c r="J245" i="1"/>
  <c r="J236" i="1"/>
  <c r="J226" i="1"/>
  <c r="J222" i="1"/>
  <c r="J214" i="1"/>
  <c r="J215" i="1"/>
  <c r="J194" i="1"/>
  <c r="J195" i="1"/>
  <c r="J196" i="1"/>
  <c r="J192" i="1"/>
  <c r="J182" i="1"/>
  <c r="J163" i="1"/>
  <c r="J151" i="1"/>
  <c r="J145" i="1"/>
  <c r="J140" i="1"/>
  <c r="J129" i="1"/>
  <c r="J130" i="1"/>
  <c r="J122" i="1"/>
  <c r="J123" i="1"/>
  <c r="J124" i="1"/>
  <c r="J108" i="1"/>
  <c r="J109" i="1"/>
  <c r="J110" i="1"/>
  <c r="J104" i="1"/>
  <c r="J99" i="1"/>
  <c r="J100" i="1"/>
  <c r="J93" i="1"/>
  <c r="J94" i="1"/>
  <c r="J81" i="1"/>
  <c r="J58" i="1"/>
  <c r="J68" i="1"/>
  <c r="J61" i="1"/>
  <c r="J52" i="1"/>
  <c r="J45" i="1"/>
  <c r="J46" i="1"/>
  <c r="J30" i="1"/>
  <c r="J19" i="1"/>
  <c r="I14" i="1" l="1"/>
  <c r="G14" i="1"/>
  <c r="H14" i="1"/>
  <c r="H18" i="1" l="1"/>
  <c r="I18" i="1"/>
  <c r="H27" i="1"/>
  <c r="I27" i="1"/>
  <c r="H34" i="1"/>
  <c r="H33" i="1" s="1"/>
  <c r="H32" i="1" s="1"/>
  <c r="I34" i="1"/>
  <c r="I33" i="1" s="1"/>
  <c r="I32" i="1" s="1"/>
  <c r="H91" i="1"/>
  <c r="I91" i="1"/>
  <c r="H96" i="1"/>
  <c r="H90" i="1" s="1"/>
  <c r="I96" i="1"/>
  <c r="I90" i="1" s="1"/>
  <c r="H156" i="1"/>
  <c r="I156" i="1"/>
  <c r="H158" i="1"/>
  <c r="I158" i="1"/>
  <c r="H177" i="1"/>
  <c r="I177" i="1"/>
  <c r="H179" i="1"/>
  <c r="H176" i="1" s="1"/>
  <c r="I179" i="1"/>
  <c r="I176" i="1" s="1"/>
  <c r="H206" i="1"/>
  <c r="I206" i="1"/>
  <c r="H209" i="1"/>
  <c r="H205" i="1" s="1"/>
  <c r="I209" i="1"/>
  <c r="I205" i="1" s="1"/>
  <c r="H242" i="1"/>
  <c r="I242" i="1"/>
  <c r="H248" i="1"/>
  <c r="H240" i="1" s="1"/>
  <c r="I248" i="1"/>
  <c r="I241" i="1" s="1"/>
  <c r="H318" i="1"/>
  <c r="I318" i="1"/>
  <c r="J36" i="1"/>
  <c r="J37" i="1"/>
  <c r="J39" i="1"/>
  <c r="J40" i="1"/>
  <c r="J41" i="1"/>
  <c r="J42" i="1"/>
  <c r="J43" i="1"/>
  <c r="J44" i="1"/>
  <c r="J47" i="1"/>
  <c r="J48" i="1"/>
  <c r="J49" i="1"/>
  <c r="J50" i="1"/>
  <c r="J51" i="1"/>
  <c r="J53" i="1"/>
  <c r="J54" i="1"/>
  <c r="J55" i="1"/>
  <c r="J56" i="1"/>
  <c r="J57" i="1"/>
  <c r="J59" i="1"/>
  <c r="J60" i="1"/>
  <c r="J62" i="1"/>
  <c r="J63" i="1"/>
  <c r="J64" i="1"/>
  <c r="J65" i="1"/>
  <c r="J66" i="1"/>
  <c r="J67" i="1"/>
  <c r="J69" i="1"/>
  <c r="J70" i="1"/>
  <c r="J71" i="1"/>
  <c r="J72" i="1"/>
  <c r="J73" i="1"/>
  <c r="J74" i="1"/>
  <c r="J75" i="1"/>
  <c r="J76" i="1"/>
  <c r="J77" i="1"/>
  <c r="J78" i="1"/>
  <c r="J79" i="1"/>
  <c r="J80" i="1"/>
  <c r="J82" i="1"/>
  <c r="J83" i="1"/>
  <c r="J84" i="1"/>
  <c r="J85" i="1"/>
  <c r="J86" i="1"/>
  <c r="J87" i="1"/>
  <c r="J88" i="1"/>
  <c r="J92" i="1"/>
  <c r="J95" i="1"/>
  <c r="J97" i="1"/>
  <c r="J98" i="1"/>
  <c r="J101" i="1"/>
  <c r="J102" i="1"/>
  <c r="J103" i="1"/>
  <c r="J105" i="1"/>
  <c r="J106" i="1"/>
  <c r="J107" i="1"/>
  <c r="J111" i="1"/>
  <c r="J112" i="1"/>
  <c r="J113" i="1"/>
  <c r="J114" i="1"/>
  <c r="J115" i="1"/>
  <c r="J116" i="1"/>
  <c r="J117" i="1"/>
  <c r="J118" i="1"/>
  <c r="J119" i="1"/>
  <c r="J120" i="1"/>
  <c r="J121" i="1"/>
  <c r="J125" i="1"/>
  <c r="J126" i="1"/>
  <c r="J127" i="1"/>
  <c r="J128" i="1"/>
  <c r="J131" i="1"/>
  <c r="J132" i="1"/>
  <c r="J133" i="1"/>
  <c r="J134" i="1"/>
  <c r="J135" i="1"/>
  <c r="J136" i="1"/>
  <c r="J137" i="1"/>
  <c r="J138" i="1"/>
  <c r="J139" i="1"/>
  <c r="J141" i="1"/>
  <c r="J142" i="1"/>
  <c r="J143" i="1"/>
  <c r="J144" i="1"/>
  <c r="J146" i="1"/>
  <c r="J147" i="1"/>
  <c r="J148" i="1"/>
  <c r="J149" i="1"/>
  <c r="J150" i="1"/>
  <c r="J152" i="1"/>
  <c r="J153" i="1"/>
  <c r="J157" i="1"/>
  <c r="J156" i="1" s="1"/>
  <c r="J159" i="1"/>
  <c r="J160" i="1"/>
  <c r="J161" i="1"/>
  <c r="J162" i="1"/>
  <c r="J164" i="1"/>
  <c r="J165" i="1"/>
  <c r="J166" i="1"/>
  <c r="J167" i="1"/>
  <c r="J168" i="1"/>
  <c r="J169" i="1"/>
  <c r="J170" i="1"/>
  <c r="J172" i="1"/>
  <c r="J173" i="1"/>
  <c r="J174" i="1"/>
  <c r="J175" i="1"/>
  <c r="J178" i="1"/>
  <c r="J177" i="1" s="1"/>
  <c r="J180" i="1"/>
  <c r="J181" i="1"/>
  <c r="J183" i="1"/>
  <c r="J184" i="1"/>
  <c r="J185" i="1"/>
  <c r="J186" i="1"/>
  <c r="J187" i="1"/>
  <c r="J189" i="1"/>
  <c r="J190" i="1"/>
  <c r="J191" i="1"/>
  <c r="J193" i="1"/>
  <c r="J197" i="1"/>
  <c r="J198" i="1"/>
  <c r="J199" i="1"/>
  <c r="J200" i="1"/>
  <c r="J201" i="1"/>
  <c r="J202" i="1"/>
  <c r="J203" i="1"/>
  <c r="J204" i="1"/>
  <c r="J207" i="1"/>
  <c r="J208" i="1"/>
  <c r="J210" i="1"/>
  <c r="J211" i="1"/>
  <c r="J212" i="1"/>
  <c r="J213" i="1"/>
  <c r="J216" i="1"/>
  <c r="J217" i="1"/>
  <c r="J218" i="1"/>
  <c r="J219" i="1"/>
  <c r="J220" i="1"/>
  <c r="J221" i="1"/>
  <c r="J223" i="1"/>
  <c r="J224" i="1"/>
  <c r="J225" i="1"/>
  <c r="J227" i="1"/>
  <c r="J228" i="1"/>
  <c r="J229" i="1"/>
  <c r="J230" i="1"/>
  <c r="J231" i="1"/>
  <c r="J232" i="1"/>
  <c r="J233" i="1"/>
  <c r="J234" i="1"/>
  <c r="J235" i="1"/>
  <c r="J237" i="1"/>
  <c r="J238" i="1"/>
  <c r="J239" i="1"/>
  <c r="J243" i="1"/>
  <c r="J244" i="1"/>
  <c r="J246" i="1"/>
  <c r="J247" i="1"/>
  <c r="J249" i="1"/>
  <c r="J250" i="1"/>
  <c r="J251" i="1"/>
  <c r="J253" i="1"/>
  <c r="J254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2" i="1"/>
  <c r="J273" i="1"/>
  <c r="J274" i="1"/>
  <c r="J275" i="1"/>
  <c r="J276" i="1"/>
  <c r="J277" i="1"/>
  <c r="J278" i="1"/>
  <c r="J279" i="1"/>
  <c r="J281" i="1"/>
  <c r="J282" i="1"/>
  <c r="J283" i="1"/>
  <c r="J284" i="1"/>
  <c r="J285" i="1"/>
  <c r="J286" i="1"/>
  <c r="J287" i="1"/>
  <c r="J292" i="1"/>
  <c r="J293" i="1"/>
  <c r="J294" i="1"/>
  <c r="J295" i="1"/>
  <c r="J296" i="1"/>
  <c r="J298" i="1"/>
  <c r="J299" i="1"/>
  <c r="J300" i="1"/>
  <c r="J301" i="1"/>
  <c r="J302" i="1"/>
  <c r="J303" i="1"/>
  <c r="J304" i="1"/>
  <c r="J305" i="1"/>
  <c r="J306" i="1"/>
  <c r="J307" i="1"/>
  <c r="J308" i="1"/>
  <c r="J311" i="1"/>
  <c r="J312" i="1"/>
  <c r="J313" i="1"/>
  <c r="J314" i="1"/>
  <c r="J316" i="1"/>
  <c r="J317" i="1"/>
  <c r="J319" i="1"/>
  <c r="J320" i="1"/>
  <c r="J321" i="1"/>
  <c r="J322" i="1"/>
  <c r="J323" i="1"/>
  <c r="J324" i="1"/>
  <c r="J325" i="1"/>
  <c r="J326" i="1"/>
  <c r="J35" i="1"/>
  <c r="J29" i="1"/>
  <c r="J31" i="1"/>
  <c r="J28" i="1"/>
  <c r="J20" i="1"/>
  <c r="J21" i="1"/>
  <c r="J22" i="1"/>
  <c r="J23" i="1"/>
  <c r="J24" i="1"/>
  <c r="J26" i="1"/>
  <c r="H89" i="1" l="1"/>
  <c r="J12" i="1"/>
  <c r="J206" i="1"/>
  <c r="J27" i="1"/>
  <c r="J248" i="1"/>
  <c r="J240" i="1" s="1"/>
  <c r="J11" i="1"/>
  <c r="J34" i="1"/>
  <c r="J33" i="1" s="1"/>
  <c r="J32" i="1" s="1"/>
  <c r="J318" i="1"/>
  <c r="J96" i="1"/>
  <c r="J90" i="1" s="1"/>
  <c r="I240" i="1"/>
  <c r="I89" i="1"/>
  <c r="J158" i="1"/>
  <c r="J155" i="1" s="1"/>
  <c r="J179" i="1"/>
  <c r="J176" i="1" s="1"/>
  <c r="J209" i="1"/>
  <c r="J205" i="1" s="1"/>
  <c r="H241" i="1"/>
  <c r="I154" i="1"/>
  <c r="H154" i="1"/>
  <c r="J242" i="1"/>
  <c r="J91" i="1"/>
  <c r="I155" i="1"/>
  <c r="H155" i="1"/>
  <c r="J10" i="1"/>
  <c r="J13" i="1"/>
  <c r="J8" i="1"/>
  <c r="J9" i="1" s="1"/>
  <c r="J89" i="1" l="1"/>
  <c r="J241" i="1"/>
  <c r="J154" i="1"/>
  <c r="J14" i="1"/>
  <c r="G318" i="1" l="1"/>
  <c r="G248" i="1"/>
  <c r="G240" i="1" s="1"/>
  <c r="G242" i="1"/>
  <c r="G209" i="1"/>
  <c r="G205" i="1" s="1"/>
  <c r="G206" i="1"/>
  <c r="G179" i="1"/>
  <c r="G176" i="1" s="1"/>
  <c r="G177" i="1"/>
  <c r="G158" i="1"/>
  <c r="G155" i="1" s="1"/>
  <c r="G156" i="1"/>
  <c r="G96" i="1"/>
  <c r="G90" i="1" s="1"/>
  <c r="G91" i="1"/>
  <c r="G34" i="1"/>
  <c r="G33" i="1" s="1"/>
  <c r="G32" i="1" s="1"/>
  <c r="G27" i="1"/>
  <c r="G25" i="1"/>
  <c r="J25" i="1" l="1"/>
  <c r="G6" i="1"/>
  <c r="G7" i="1" s="1"/>
  <c r="G18" i="1"/>
  <c r="J6" i="1"/>
  <c r="J7" i="1" s="1"/>
  <c r="J18" i="1"/>
  <c r="G241" i="1"/>
  <c r="G154" i="1"/>
  <c r="G8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tc={4306BDE6-4CAB-455C-8C06-6DE27F3F7044}</author>
    <author>tc={F5E44040-615E-4E75-BBD9-86F0150005CB}</author>
    <author>tc={6DB3F2F8-5373-48D1-B622-467197891ABC}</author>
    <author>tc={123180FD-3235-4580-8AFB-9A1CE6104353}</author>
    <author>tc={22A7596B-6634-445F-A195-5BF45079DFD3}</author>
    <author>tc={9F5BA1DC-3898-47D6-9239-97F36DE5F8AD}</author>
    <author>tc={97878279-3546-4127-AB24-428005713064}</author>
    <author>tc={2E016B84-A9FB-4E9F-973C-8DFF9368CCA8}</author>
    <author>tc={FCCE319A-20F1-41AE-B505-2EB092BD6E85}</author>
    <author>tc={1BDD3009-8AF1-460C-A397-526BC7D7B675}</author>
    <author>tc={37B1C0D1-18B3-43DE-B3AE-F017CBADDB28}</author>
    <author>tc={4C2E662C-3B56-482E-AADA-F2D45CAC9925}</author>
    <author>tc={A42B409C-D8D6-4E7C-92BD-52FB06E27CE7}</author>
    <author>tc={36A5164A-55B2-4B05-8ED2-DE832888B4D7}</author>
    <author>tc={306DD25A-DB13-4FAD-B490-4782B6C4D2A4}</author>
    <author>tc={8A7D0425-FE48-4C10-9CAC-131925F29999}</author>
    <author>tc={E451606C-CC5A-4358-82B8-B55856121004}</author>
    <author>tc={E217CF67-3A1E-4A33-A935-C83682927785}</author>
  </authors>
  <commentList>
    <comment ref="C25" authorId="0" shapeId="0" xr:uid="{4306BDE6-4CAB-455C-8C06-6DE27F3F7044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Kulumudeliga liigid ei lähe kokku, pane tähele</t>
      </text>
    </comment>
    <comment ref="G25" authorId="1" shapeId="0" xr:uid="{F5E44040-615E-4E75-BBD9-86F0150005C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Lahutasin konto 381 juures liik 40lt liigi 60 maha</t>
      </text>
    </comment>
    <comment ref="F28" authorId="2" shapeId="0" xr:uid="{6DB3F2F8-5373-48D1-B622-467197891AB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konto 150</t>
      </text>
    </comment>
    <comment ref="C31" authorId="3" shapeId="0" xr:uid="{123180FD-3235-4580-8AFB-9A1CE610435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KAISis konto 41
Vastus:
    Kulumudelis liigid ei lähe kokku, pane tähele</t>
      </text>
    </comment>
    <comment ref="G31" authorId="4" shapeId="0" xr:uid="{22A7596B-6634-445F-A195-5BF45079DFD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Liigiline erinevus KAISiga</t>
      </text>
    </comment>
    <comment ref="H45" authorId="5" shapeId="0" xr:uid="{9F5BA1DC-3898-47D6-9239-97F36DE5F8A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EVK teraviljavaru soetamine</t>
      </text>
    </comment>
    <comment ref="I103" authorId="6" shapeId="0" xr:uid="{97878279-3546-4127-AB24-428005713064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17,1 tuh andmesaatkonna internetiühenduseks RIA-le + 150 tuh RIKSile inv toetuste arvelt</t>
      </text>
    </comment>
    <comment ref="I105" authorId="7" shapeId="0" xr:uid="{2E016B84-A9FB-4E9F-973C-8DFF9368CCA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150 tuh RIKS suunas oma tegev toetusesse</t>
      </text>
    </comment>
    <comment ref="I157" authorId="8" shapeId="0" xr:uid="{FCCE319A-20F1-41AE-B505-2EB092BD6E8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Vähendati RIA TA 1% eelarvet</t>
      </text>
    </comment>
    <comment ref="I159" authorId="9" shapeId="0" xr:uid="{1BDD3009-8AF1-460C-A397-526BC7D7B67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70 tuh vähendati RIA TA 1% eelarvet + 138 tuh EISi grandile "arendusvoi" + 1 M inv toetustest tegev toetustesse (RTE)</t>
      </text>
    </comment>
    <comment ref="I160" authorId="10" shapeId="0" xr:uid="{37B1C0D1-18B3-43DE-B3AE-F017CBADDB2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1 M suunatud TA 1% tegev toetuste eelarvesse (RTE)</t>
      </text>
    </comment>
    <comment ref="I221" authorId="11" shapeId="0" xr:uid="{4C2E662C-3B56-482E-AADA-F2D45CAC992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EIS: 138 tuh grandilt "uusturg" suunatud grandile "arendusvoi" + 75 tuh võetud grandilt "turism" MKMile Tallinna Strateegiakeskusele konverentsi Green Destinations korraldamiseks</t>
      </text>
    </comment>
    <comment ref="I243" authorId="12" shapeId="0" xr:uid="{A42B409C-D8D6-4E7C-92BD-52FB06E27CE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RiL-ile</t>
      </text>
    </comment>
    <comment ref="I244" authorId="13" shapeId="0" xr:uid="{36A5164A-55B2-4B05-8ED2-DE832888B4D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RiL-ile</t>
      </text>
    </comment>
    <comment ref="I269" authorId="14" shapeId="0" xr:uid="{306DD25A-DB13-4FAD-B490-4782B6C4D2A4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RiL-ile</t>
      </text>
    </comment>
    <comment ref="I319" authorId="15" shapeId="0" xr:uid="{8A7D0425-FE48-4C10-9CAC-131925F2999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RiL-ile</t>
      </text>
    </comment>
    <comment ref="I320" authorId="16" shapeId="0" xr:uid="{E451606C-CC5A-4358-82B8-B55856121004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RiL-ile</t>
      </text>
    </comment>
    <comment ref="I321" authorId="17" shapeId="0" xr:uid="{E217CF67-3A1E-4A33-A935-C8368292778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RiL-ile</t>
      </text>
    </comment>
  </commentList>
</comments>
</file>

<file path=xl/sharedStrings.xml><?xml version="1.0" encoding="utf-8"?>
<sst xmlns="http://schemas.openxmlformats.org/spreadsheetml/2006/main" count="1247" uniqueCount="296">
  <si>
    <t>Lisa 1</t>
  </si>
  <si>
    <t>Majandus- ja Kommunikatsiooniministeerium</t>
  </si>
  <si>
    <t>Tulud</t>
  </si>
  <si>
    <t>Tulud kokku</t>
  </si>
  <si>
    <t>Fin tehingud</t>
  </si>
  <si>
    <t>Fin tehingud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</si>
  <si>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</si>
  <si>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</si>
  <si>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</si>
  <si>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</si>
  <si>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</si>
  <si>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</si>
  <si>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</si>
  <si>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r>
      <t>Eelarve liik</t>
    </r>
    <r>
      <rPr>
        <sz val="10"/>
        <color rgb="FF0000FF"/>
        <rFont val="Times New Roman"/>
        <family val="1"/>
        <charset val="186"/>
      </rPr>
      <t>*</t>
    </r>
  </si>
  <si>
    <t>Eelarve objekt</t>
  </si>
  <si>
    <t>Objekti nimi</t>
  </si>
  <si>
    <r>
      <t>Majanduslik sisu</t>
    </r>
    <r>
      <rPr>
        <sz val="10"/>
        <color rgb="FF0000FF"/>
        <rFont val="Times New Roman"/>
        <family val="1"/>
        <charset val="186"/>
      </rPr>
      <t>**</t>
    </r>
  </si>
  <si>
    <t>Kinnitatud eelarve 2023</t>
  </si>
  <si>
    <t>Lõplik eelarve 2023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</si>
  <si>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</si>
  <si>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</si>
  <si>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</si>
  <si>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</si>
  <si>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</si>
  <si>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</si>
  <si>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</si>
  <si>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</si>
  <si>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Ehitisregistri toimingute riigilõiv</t>
  </si>
  <si>
    <t xml:space="preserve">Muud riigilõivud </t>
  </si>
  <si>
    <t>Üür ja rent</t>
  </si>
  <si>
    <t>Hoonestusõiguse seadmise tasu</t>
  </si>
  <si>
    <t>Tulem osalustelt (dividenditulud)</t>
  </si>
  <si>
    <t>40</t>
  </si>
  <si>
    <t>Saadud välistoetused</t>
  </si>
  <si>
    <t>Tulud varude ja põhivara müügist</t>
  </si>
  <si>
    <t>41</t>
  </si>
  <si>
    <t>Saadud välistoetused (vahendamiseks)</t>
  </si>
  <si>
    <t>FINANTSEERIMISTEHINGUD  KOKKU</t>
  </si>
  <si>
    <t>20</t>
  </si>
  <si>
    <t>SE000037</t>
  </si>
  <si>
    <t>Fondide haldamine</t>
  </si>
  <si>
    <t>TULEMUSVALDKOND  ENERGEETIKA</t>
  </si>
  <si>
    <t>PROGRAMM  ENERGEETIKA</t>
  </si>
  <si>
    <t>KULUD  KOKKU</t>
  </si>
  <si>
    <t>ENEN0101</t>
  </si>
  <si>
    <t>Elektri- ja gaasivarustuse tagamine</t>
  </si>
  <si>
    <t>SE000003</t>
  </si>
  <si>
    <t>Rahvusvahelised liikmemaksud</t>
  </si>
  <si>
    <t>SE000060</t>
  </si>
  <si>
    <t>RRF - tehniline abi</t>
  </si>
  <si>
    <t>SE000035</t>
  </si>
  <si>
    <t>CO2 kvooditulust rahastatavad projektid</t>
  </si>
  <si>
    <t>60</t>
  </si>
  <si>
    <t>ENEN0102</t>
  </si>
  <si>
    <t>Transpordikütuse korraldus ja kütusevarude säilitamine</t>
  </si>
  <si>
    <t>ENEN0103</t>
  </si>
  <si>
    <t>Soojusenergia tõhus tootmine ja ülekanne</t>
  </si>
  <si>
    <t>ENEN0201</t>
  </si>
  <si>
    <t>Energiatõhususe suurendamine</t>
  </si>
  <si>
    <t>IN070079</t>
  </si>
  <si>
    <t>Väikeelamute energiatõhususe suurendamin</t>
  </si>
  <si>
    <t>IN070089</t>
  </si>
  <si>
    <t>Tänavavalgustuse taristu renoveerimine</t>
  </si>
  <si>
    <t>Kulud - investeeringutoetus EIS-ile</t>
  </si>
  <si>
    <t>ENEN0202</t>
  </si>
  <si>
    <t>Taastuvenergia osakaalu suurendamine lõpptarbimises</t>
  </si>
  <si>
    <t>IN070073</t>
  </si>
  <si>
    <t>Taastuvenergia kasutuselevõtt</t>
  </si>
  <si>
    <t>IN070085</t>
  </si>
  <si>
    <t>Biometaani tootmise ja transpordisektoris tarbimis</t>
  </si>
  <si>
    <t>Kulud - investeeringutoetused KIKi kaudu</t>
  </si>
  <si>
    <t>IN070086</t>
  </si>
  <si>
    <t>Kaugküttekatelde renov. ja/või rajamine ning kü</t>
  </si>
  <si>
    <t>IN070087</t>
  </si>
  <si>
    <t>Amortiseerunud ja ebaefektiivse soojustorustiku re</t>
  </si>
  <si>
    <t>43</t>
  </si>
  <si>
    <t>IN000035</t>
  </si>
  <si>
    <t>CO2 kvooditulust rahastatav investeering</t>
  </si>
  <si>
    <t>Kulud (kliimapoliitika pilootprojektid)</t>
  </si>
  <si>
    <t>Kulud (toetus Elering AS-ile - biogaas)</t>
  </si>
  <si>
    <t>ENEN0301</t>
  </si>
  <si>
    <t>Maapõueressursside uurimine ja kasutamine</t>
  </si>
  <si>
    <t>ENEN0302</t>
  </si>
  <si>
    <t>Geoloogiline kaardistamine ja maapõuealane kompetents</t>
  </si>
  <si>
    <t>TULEMUSVALDKOND  INFOÜHISKOND</t>
  </si>
  <si>
    <t>PROGRAMM  DIGIÜHISKOND</t>
  </si>
  <si>
    <t>INVESTEERINGUD  KOKKU</t>
  </si>
  <si>
    <t>IYDA0000</t>
  </si>
  <si>
    <t>Investeeringud digiühiskonda</t>
  </si>
  <si>
    <t>IN002000</t>
  </si>
  <si>
    <t>IT investeeringud</t>
  </si>
  <si>
    <t>Investeeringud (ATKL, RRF)</t>
  </si>
  <si>
    <t>IYDA0101</t>
  </si>
  <si>
    <t>Digiriigi arenguhüpped</t>
  </si>
  <si>
    <t>IYDA0102</t>
  </si>
  <si>
    <t>Digiriigi alusbaasi kindlustamine</t>
  </si>
  <si>
    <t>IN005000</t>
  </si>
  <si>
    <t>Muud investeeringud</t>
  </si>
  <si>
    <t>32</t>
  </si>
  <si>
    <t>IN070050</t>
  </si>
  <si>
    <t>Nutika teenuste taristu arendamine</t>
  </si>
  <si>
    <t>Kulud - investeeringutoetused RTK kaudu</t>
  </si>
  <si>
    <t>IYDA0201</t>
  </si>
  <si>
    <t>Riikliku küberturvalisuse korraldamine</t>
  </si>
  <si>
    <t>IYDA0202</t>
  </si>
  <si>
    <t>IYDA0203</t>
  </si>
  <si>
    <t>Küberturvalisuse tagamine</t>
  </si>
  <si>
    <t>IYDA0301</t>
  </si>
  <si>
    <t>Õigusruumi tagamine</t>
  </si>
  <si>
    <t>IYDA0302</t>
  </si>
  <si>
    <t>Juurdepääsuvõrkude väljaarendamine</t>
  </si>
  <si>
    <t>IN070091</t>
  </si>
  <si>
    <t>Uue põlvkonna lairibavõrkude arendamine</t>
  </si>
  <si>
    <t>IYDA0303</t>
  </si>
  <si>
    <t>5G taristu ja teenuste arendamine</t>
  </si>
  <si>
    <t>TULEMUSVALDKOND  TEADUS-  JA  ARENDUSTEGEVUS  JA  ETTEVÕTLUS</t>
  </si>
  <si>
    <t>PROGRAMM  TEADMUSSIIRE</t>
  </si>
  <si>
    <t>INVESTEERINGUD KOKKU</t>
  </si>
  <si>
    <t>TI020000</t>
  </si>
  <si>
    <t>Investeeringud teadmussiirdesse</t>
  </si>
  <si>
    <t>Investeeringud (teadus- ja arendustegev)</t>
  </si>
  <si>
    <t>TI020101</t>
  </si>
  <si>
    <t>Ettevõtete innovatsiooni-, digi- ja rohepöörde soodustamine</t>
  </si>
  <si>
    <t>Kulud (teadus- ja arendustegev)</t>
  </si>
  <si>
    <t>TI020102</t>
  </si>
  <si>
    <t>Teadus- ja arendusmahuka iduettevõtluse arendamine</t>
  </si>
  <si>
    <t>PROGRAMM  EHITUS</t>
  </si>
  <si>
    <t>TIEH0000</t>
  </si>
  <si>
    <t>Investeeringud ehitusse</t>
  </si>
  <si>
    <t>Investeeringud (RRF)</t>
  </si>
  <si>
    <t>TIEH0101</t>
  </si>
  <si>
    <t>E-ehitus</t>
  </si>
  <si>
    <t>TIEH0102</t>
  </si>
  <si>
    <t>Ehitatud keskkonna ja ehitusvaldkonna kvaliteedi arendamine</t>
  </si>
  <si>
    <t>TIEH0201</t>
  </si>
  <si>
    <t>Eluasemepoliitika</t>
  </si>
  <si>
    <t>IN070077</t>
  </si>
  <si>
    <t>Kodutoetus lasterik perede eluasemet par</t>
  </si>
  <si>
    <t>IN070100</t>
  </si>
  <si>
    <t>Elukondlik kinnisvara maapiirkondades</t>
  </si>
  <si>
    <t>SE000099</t>
  </si>
  <si>
    <t>Täiendav eraldis</t>
  </si>
  <si>
    <t>IN070084</t>
  </si>
  <si>
    <t>Korterelamute rekonstrueerimine</t>
  </si>
  <si>
    <t>PROGRAMM  ETTEVÕTLUSKESKKOND</t>
  </si>
  <si>
    <t>TIEK0000</t>
  </si>
  <si>
    <t>Investeeringud ettevõtluskeskkonda</t>
  </si>
  <si>
    <t>Investeeringud (välisinvesteeringute kaasamine)</t>
  </si>
  <si>
    <t>TIEK0101</t>
  </si>
  <si>
    <t>Ettevõtluse arendamise soodustamine</t>
  </si>
  <si>
    <t>TIEK0102</t>
  </si>
  <si>
    <t>Ettevõtete konkurentsivõime ja ekspordi edendamine</t>
  </si>
  <si>
    <t>TIEK0103</t>
  </si>
  <si>
    <t>Tehnoloogia- ja arendusmahukate investeeringute soodustamine</t>
  </si>
  <si>
    <t>IN005001</t>
  </si>
  <si>
    <t>Suurinvestori investeeringutoetus</t>
  </si>
  <si>
    <t>TULEMUSVALDKOND  TRANSPORT</t>
  </si>
  <si>
    <t>PROGRAMM  TRANSPORDI  KONKURENTSIVÕIME  JA  LIIKUVUS</t>
  </si>
  <si>
    <t>TRTR0000</t>
  </si>
  <si>
    <t>Investeeringud transporti</t>
  </si>
  <si>
    <t>IN003000</t>
  </si>
  <si>
    <t>Transpordivahendid</t>
  </si>
  <si>
    <t>IN070051</t>
  </si>
  <si>
    <t>Rail Baltic arendus</t>
  </si>
  <si>
    <t>IN070969</t>
  </si>
  <si>
    <t>Maade soetamine</t>
  </si>
  <si>
    <t>TRTR0301</t>
  </si>
  <si>
    <t>Raudteetransporditaristu arendamine ja korrashoid</t>
  </si>
  <si>
    <t>IN070059</t>
  </si>
  <si>
    <t>Tln-Tartu rt uuendus kiiruseks 135 km/h</t>
  </si>
  <si>
    <t>IN070061</t>
  </si>
  <si>
    <t>Tapa-Narva rt uuendus kiiruseks 135 km/h</t>
  </si>
  <si>
    <t>IN070979</t>
  </si>
  <si>
    <t>Raudtee elektrifits. Tartu-Tapa-Narva</t>
  </si>
  <si>
    <t>IN070982</t>
  </si>
  <si>
    <t>Kõv. õgven. rdt. kap.rem Tal-Tart-Koid</t>
  </si>
  <si>
    <t>IN070983</t>
  </si>
  <si>
    <t>Tallinn-Lelle rekonstrueerimistööd</t>
  </si>
  <si>
    <t>Kulud - investeeringutoetus</t>
  </si>
  <si>
    <t>IN070032</t>
  </si>
  <si>
    <t>Tapa - Tartu raudtee rekonstrueerimine</t>
  </si>
  <si>
    <t>IN070036</t>
  </si>
  <si>
    <t>Tallinn-Keila-Paldiski; Keila-Riisipere raudtee re</t>
  </si>
  <si>
    <t>IN070037</t>
  </si>
  <si>
    <t>Tallinn-Keila-Paldiski liiklusjuhtimissüsteemi re</t>
  </si>
  <si>
    <t>IN070975</t>
  </si>
  <si>
    <t>Tapa jaama sorteerimispark</t>
  </si>
  <si>
    <t>Raudtee elektrifitseerimine Tln-Tartu</t>
  </si>
  <si>
    <t>Raudtee kap.remont Tallinn-Tartu-Koidula</t>
  </si>
  <si>
    <t>TRTR0302</t>
  </si>
  <si>
    <t>Veetransporditaristu arendamine ja korrashoid</t>
  </si>
  <si>
    <t>IN070976</t>
  </si>
  <si>
    <t>Sadamate akvatooriumi kaitse</t>
  </si>
  <si>
    <t>TRTR0303</t>
  </si>
  <si>
    <t>Õhutransporditaristu arendamine ja korrashoid</t>
  </si>
  <si>
    <t>IN070033</t>
  </si>
  <si>
    <t>Tallinna lennujaama lennuliiklusala keskkonnaseisu</t>
  </si>
  <si>
    <t>Kulud - investeeringutoetus AS-ile Tallinna Lennujaam</t>
  </si>
  <si>
    <t>TRTR0304</t>
  </si>
  <si>
    <t>Maaneetransporditaristu arendamine ja korrashoid</t>
  </si>
  <si>
    <t>IN070102</t>
  </si>
  <si>
    <t>Pärnu linnale ühenduste tagamine</t>
  </si>
  <si>
    <t>IN070103</t>
  </si>
  <si>
    <t>Kadrina valla kergliiklustee</t>
  </si>
  <si>
    <t>IN070042</t>
  </si>
  <si>
    <t>Kulud - investeeringutoetus Narva linnale</t>
  </si>
  <si>
    <t>TRTR0305</t>
  </si>
  <si>
    <t>Keskkonnahoidlikku liikuvust soodustav linnakeskkond</t>
  </si>
  <si>
    <t>IN070974</t>
  </si>
  <si>
    <t>Tallinna Vanasadama trammiliini rajamine</t>
  </si>
  <si>
    <t>Kulud - investeeringutoetus Tallinna linnale</t>
  </si>
  <si>
    <t>IN070985</t>
  </si>
  <si>
    <t>Jalgrattateed ja parklad</t>
  </si>
  <si>
    <t>IN070986</t>
  </si>
  <si>
    <t>Mitmeliigilised ühistransp.sõlmed</t>
  </si>
  <si>
    <t>IN070987</t>
  </si>
  <si>
    <t>Trammiliikluse arendamine Tallinnas</t>
  </si>
  <si>
    <t>TRTR0306</t>
  </si>
  <si>
    <t>Ohutu ja säästlik transpordisüsteem</t>
  </si>
  <si>
    <t>SE000028</t>
  </si>
  <si>
    <t>Vahendid RKASile</t>
  </si>
  <si>
    <t>SE070004</t>
  </si>
  <si>
    <t>Ohutusjuurdluse keskus</t>
  </si>
  <si>
    <t>TRTR0401</t>
  </si>
  <si>
    <t>Liikuvusteenuse arendamine ja soodustamine</t>
  </si>
  <si>
    <t>KÄIBEMAKS  KOKKU</t>
  </si>
  <si>
    <t>Investeeringud (sh abikõlbmatu RRFi km)</t>
  </si>
  <si>
    <t>Investeeringud (ATKL km)</t>
  </si>
  <si>
    <r>
      <rPr>
        <sz val="10"/>
        <color rgb="FF0000FF"/>
        <rFont val="Times New Roman"/>
        <family val="1"/>
        <charset val="186"/>
      </rPr>
      <t>*</t>
    </r>
    <r>
      <rPr>
        <sz val="10"/>
        <color indexed="8"/>
        <rFont val="Times New Roman"/>
        <family val="1"/>
        <charset val="186"/>
      </rPr>
      <t xml:space="preserve"> Eelarve liik: 10 - arvestuslikud vahendid, 20 - kindlaksmääratud vahendid, 32 - välistoetuste riiklik kaasfinantseerimine, 40 - välistoetustest saadavad vahendid, 41 - vahendatavad välistoetused, 43 - CO2 müügist ja moderniseerimisfondist saadavad vahendid, 44 - omatuludest saadavad vahendid, 45 - ebaregulaarsetest tuludest saadavad vahendid, 60 - mitterahalised vahendid (põhivara kulum)</t>
    </r>
  </si>
  <si>
    <t>Investeeringud (RB maade soetamine)</t>
  </si>
  <si>
    <t xml:space="preserve">Kulud - investeeringutoetused </t>
  </si>
  <si>
    <t>TEN-T transiitteede rekonstrueerimistööd Narva</t>
  </si>
  <si>
    <t>Finantseerimistegevuseks antud sihtfinantseerimine (korterelamute rekonstrueerimise rahastu - EIS)</t>
  </si>
  <si>
    <t>Finantseerimistegevuseks antud sihtfinantseerimine (EstFund II, ettevõtlus- ja maapiirkondade eluasemelaenude käendused, NATO innovatsioonifond - EIS)</t>
  </si>
  <si>
    <t>Kulud (energiahinna tõusu leevendamine)</t>
  </si>
  <si>
    <t>Kulud - investeeringutoetus KIKi kaudu</t>
  </si>
  <si>
    <t>Kulud - investeeringutoetused EIS-i ja RTK kaudu</t>
  </si>
  <si>
    <t>Kulud - tegevustoetused RTK kaudu</t>
  </si>
  <si>
    <t>Kulud (teadus- ja arendustegev tegevustoetused EIS-i kaudu)</t>
  </si>
  <si>
    <t>Kulud (teadus- ja arendustegev tegevustoetused EIS-i ja RTK kaudu)</t>
  </si>
  <si>
    <t>Kulud (teadus- ja arendustegev vesiniku IPCEI projektid)</t>
  </si>
  <si>
    <t>Kulud - investeeringutoetus EIS-i kaudu</t>
  </si>
  <si>
    <t>Kulud (energiasäästumeetmed korterelamutes - EIS-i kaudu)</t>
  </si>
  <si>
    <t>Kulud (sh tegevustoetus EIS-ile)</t>
  </si>
  <si>
    <t>Kulud - tegevustoetused EIS-i ja RTK kaudu</t>
  </si>
  <si>
    <t>Kulud (teadus- ja arendustegev investeeringutoetus)</t>
  </si>
  <si>
    <t>Kulud - tegevustoetused EIS-i kaudu</t>
  </si>
  <si>
    <t>Kulud - investeeringutoetused EIS-i kaudu</t>
  </si>
  <si>
    <t>Investeeringud (Riigilaevastik)</t>
  </si>
  <si>
    <t>Kulud - investeeringutoetus AS-ile Eesti Raudtee</t>
  </si>
  <si>
    <t>Kulud (sh RB tegevustoetused)</t>
  </si>
  <si>
    <t>Kulud (sh Riigilaevastik)</t>
  </si>
  <si>
    <t>Kulud - investeeringutoetus RTK kaudu (AS-ile Saarte Liinid)</t>
  </si>
  <si>
    <t>Kulud (sh tegevustoetus AS-ile Tallinna Lennujaam)</t>
  </si>
  <si>
    <t>Kulud - investeeringutoetus Pärnu linnale</t>
  </si>
  <si>
    <t>Kulud - investeeringutoetus Kadrina vallale</t>
  </si>
  <si>
    <t>Kulud - investeeringutoetus RTK kaudu</t>
  </si>
  <si>
    <t>Kulud (sh ühistranspordi dotatsioonid)</t>
  </si>
  <si>
    <t>Kulud (sh abikõlbmatu RRFi km)</t>
  </si>
  <si>
    <t>EELARVE_ULE</t>
  </si>
  <si>
    <t>2023_01</t>
  </si>
  <si>
    <t>Sisemised muudatused</t>
  </si>
  <si>
    <t>MINISTRI_LIIGENDUS</t>
  </si>
  <si>
    <t>SE000080</t>
  </si>
  <si>
    <t>2022 LEA</t>
  </si>
  <si>
    <t>SR07A064</t>
  </si>
  <si>
    <t>IT vajaku kompenseerimine</t>
  </si>
  <si>
    <t>IN070984</t>
  </si>
  <si>
    <t>LEA2022 Energiaühendused</t>
  </si>
  <si>
    <t>IN002080</t>
  </si>
  <si>
    <t>2022 LEA IT investeeringud</t>
  </si>
  <si>
    <t>SR070162</t>
  </si>
  <si>
    <t>Digiriigi kesksed teenused</t>
  </si>
  <si>
    <t>SR070135</t>
  </si>
  <si>
    <t>IT vajaku kompenseerimine (2)</t>
  </si>
  <si>
    <t>IN070068</t>
  </si>
  <si>
    <t>KOV elamufondi investeeringute toetamine</t>
  </si>
  <si>
    <t>VR070194</t>
  </si>
  <si>
    <t>UA sõjast tulenevad sanktsioonid</t>
  </si>
  <si>
    <t>IN000099</t>
  </si>
  <si>
    <t>Täiendavad investeeringutoetused</t>
  </si>
  <si>
    <t>SR070101</t>
  </si>
  <si>
    <t>Reisiparvlaev Estonia allveeuuring</t>
  </si>
  <si>
    <t>IN070097</t>
  </si>
  <si>
    <t>Haapsalu raudtee II etapp</t>
  </si>
  <si>
    <t>SE070001</t>
  </si>
  <si>
    <t>Avalikult kasut kohalike teede hoid</t>
  </si>
  <si>
    <t>SR070141</t>
  </si>
  <si>
    <t>Võhma-Kahala kergliiklustee rajamine</t>
  </si>
  <si>
    <t>Osalused avaliku sektori ja siduüksustes (sh Rail Baltic Estonia OÜ)</t>
  </si>
  <si>
    <t>Osalused avaliku sektori ja siduüksustes (sh AS Eesti Varude Keskus)</t>
  </si>
  <si>
    <t>Suundumuste, riskide ja mõjude analüüsivõime arendamine</t>
  </si>
  <si>
    <r>
      <rPr>
        <sz val="10"/>
        <color rgb="FF0000FF"/>
        <rFont val="Times New Roman"/>
        <family val="1"/>
        <charset val="186"/>
      </rPr>
      <t>**</t>
    </r>
    <r>
      <rPr>
        <sz val="10"/>
        <rFont val="Times New Roman"/>
        <family val="1"/>
        <charset val="186"/>
      </rPr>
      <t xml:space="preserve"> Kindlaksmääratud vahenditest (liik 20) antavate sihtotstabeliste ja tegevustoetuste nimekiri saajate lõikes on käskkirja  lisas 8</t>
    </r>
  </si>
  <si>
    <t>2022. a-st erak ülek vahendid MKMi 23.01.2023 KK nr 4</t>
  </si>
  <si>
    <t>Kulud (teadus- ja arendustegev, sh EIS)</t>
  </si>
  <si>
    <t>ettevõtlus- ja infotehnoloogiaministri ning majandus- ja taristuministri käskkirja "Majandus- ja Kommunikatsiooniministeeriumi ja tema valitsemisala asutuste 2023. a eelarvete kinnitamine" 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</si>
</sst>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FF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Garamond"/>
      <family val="1"/>
      <charset val="186"/>
    </font>
    <font>
      <b/>
      <sz val="9"/>
      <color indexed="8"/>
      <name val="Times New Roman"/>
      <family val="1"/>
      <charset val="186"/>
    </font>
    <font>
      <sz val="11"/>
      <name val="Calibri"/>
      <family val="2"/>
      <scheme val="minor"/>
    </font>
    <font>
      <b/>
      <sz val="9.5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3" fillId="0" borderId="0" xfId="0" applyFont="1"/>
    <xf numFmtId="0" fontId="0" fillId="0" borderId="0" xfId="0" applyAlignment="1">
      <alignment wrapText="1"/>
    </xf>
    <xf numFmtId="3" fontId="5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0" fontId="9" fillId="0" borderId="0" xfId="0" applyFont="1" applyAlignment="1">
      <alignment horizontal="right"/>
    </xf>
    <xf numFmtId="49" fontId="5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/>
    </xf>
    <xf numFmtId="3" fontId="8" fillId="0" borderId="0" xfId="1" applyNumberFormat="1" applyFont="1" applyAlignment="1">
      <alignment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/>
    </xf>
    <xf numFmtId="0" fontId="0" fillId="0" borderId="1" xfId="0" applyBorder="1"/>
    <xf numFmtId="0" fontId="13" fillId="0" borderId="1" xfId="2" applyFont="1" applyBorder="1" applyAlignment="1">
      <alignment vertical="center" wrapText="1"/>
    </xf>
    <xf numFmtId="0" fontId="13" fillId="0" borderId="1" xfId="2" applyFont="1" applyBorder="1" applyAlignment="1">
      <alignment horizontal="right" vertical="center" wrapText="1"/>
    </xf>
    <xf numFmtId="3" fontId="14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6" fillId="0" borderId="1" xfId="1" applyFont="1" applyBorder="1"/>
    <xf numFmtId="0" fontId="0" fillId="2" borderId="1" xfId="0" applyFill="1" applyBorder="1" applyAlignment="1">
      <alignment horizontal="center" vertical="center"/>
    </xf>
    <xf numFmtId="0" fontId="13" fillId="2" borderId="1" xfId="2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/>
    </xf>
    <xf numFmtId="3" fontId="3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6" fillId="0" borderId="1" xfId="1" applyFont="1" applyBorder="1" applyAlignment="1">
      <alignment vertical="center"/>
    </xf>
    <xf numFmtId="3" fontId="2" fillId="0" borderId="1" xfId="0" applyNumberFormat="1" applyFont="1" applyBorder="1"/>
    <xf numFmtId="0" fontId="16" fillId="0" borderId="1" xfId="3" applyFont="1" applyBorder="1" applyAlignment="1" applyProtection="1">
      <alignment horizontal="left" vertical="center" wrapText="1"/>
      <protection locked="0"/>
    </xf>
    <xf numFmtId="3" fontId="17" fillId="0" borderId="0" xfId="0" applyNumberFormat="1" applyFont="1" applyAlignment="1">
      <alignment vertical="center"/>
    </xf>
    <xf numFmtId="0" fontId="18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18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3" fontId="10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16" fillId="0" borderId="1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16" fillId="0" borderId="0" xfId="0" applyFont="1"/>
    <xf numFmtId="0" fontId="19" fillId="0" borderId="0" xfId="0" applyFont="1" applyAlignment="1">
      <alignment wrapText="1"/>
    </xf>
    <xf numFmtId="0" fontId="19" fillId="0" borderId="0" xfId="0" applyFont="1"/>
    <xf numFmtId="0" fontId="2" fillId="0" borderId="1" xfId="0" applyFont="1" applyBorder="1" applyAlignment="1">
      <alignment horizontal="center" vertical="center"/>
    </xf>
    <xf numFmtId="3" fontId="0" fillId="0" borderId="0" xfId="0" applyNumberFormat="1"/>
    <xf numFmtId="3" fontId="14" fillId="0" borderId="1" xfId="2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0" fillId="3" borderId="1" xfId="0" applyFont="1" applyFill="1" applyBorder="1" applyAlignment="1">
      <alignment vertical="center" wrapText="1"/>
    </xf>
    <xf numFmtId="0" fontId="15" fillId="3" borderId="1" xfId="1" applyFont="1" applyFill="1" applyBorder="1" applyAlignment="1">
      <alignment horizontal="left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18" fillId="2" borderId="1" xfId="0" applyFont="1" applyFill="1" applyBorder="1" applyAlignment="1">
      <alignment horizontal="left" vertical="center"/>
    </xf>
    <xf numFmtId="0" fontId="15" fillId="2" borderId="1" xfId="1" applyFont="1" applyFill="1" applyBorder="1" applyAlignment="1">
      <alignment horizontal="left" vertical="center"/>
    </xf>
    <xf numFmtId="0" fontId="15" fillId="2" borderId="1" xfId="2" applyFont="1" applyFill="1" applyBorder="1" applyAlignment="1">
      <alignment horizontal="left" vertical="center"/>
    </xf>
    <xf numFmtId="0" fontId="20" fillId="3" borderId="1" xfId="0" applyFont="1" applyFill="1" applyBorder="1" applyAlignment="1">
      <alignment vertical="center" wrapText="1"/>
    </xf>
  </cellXfs>
  <cellStyles count="4">
    <cellStyle name="Normaallaad" xfId="0" builtinId="0"/>
    <cellStyle name="Normaallaad 2" xfId="1" xr:uid="{441FBC06-C4F2-4DAB-A8F3-6AD3F05C3CFF}"/>
    <cellStyle name="Normaallaad 4" xfId="2" xr:uid="{292515DE-10FD-4493-A338-BCD5E2B9ECBE}"/>
    <cellStyle name="Normal 25" xfId="3" xr:uid="{F9CD2E1A-FCE7-4780-BEA8-0A1367060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71A87EF6-EAE1-4C7B-B5CA-BB63CB343BB9}" userId="S::helena.siemann@mkm.ee::a2a5646e-d671-4de3-8c70-452613050e74" providerId="AD"/>
  <person displayName="Krista Fazijev" id="{3AC55D67-FB75-4209-999D-7E4E6DC6F823}" userId="S::krista.fazijev@mkm.ee::87d024f3-374d-4c61-833f-1dd39a9c49f4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5" dT="2022-12-29T18:04:52.71" personId="{3AC55D67-FB75-4209-999D-7E4E6DC6F823}" id="{4306BDE6-4CAB-455C-8C06-6DE27F3F7044}">
    <text>Kulumudeliga liigid ei lähe kokku, pane tähele</text>
  </threadedComment>
  <threadedComment ref="G25" dT="2022-12-29T16:17:46.14" personId="{3AC55D67-FB75-4209-999D-7E4E6DC6F823}" id="{F5E44040-615E-4E75-BBD9-86F0150005CB}">
    <text>Lahutasin konto 381 juures liik 40lt liigi 60 maha</text>
  </threadedComment>
  <threadedComment ref="F28" dT="2022-08-25T14:23:44.90" personId="{3AC55D67-FB75-4209-999D-7E4E6DC6F823}" id="{6DB3F2F8-5373-48D1-B622-467197891ABC}">
    <text>konto 150</text>
  </threadedComment>
  <threadedComment ref="C31" dT="2022-10-20T13:19:39.30" personId="{3AC55D67-FB75-4209-999D-7E4E6DC6F823}" id="{123180FD-3235-4580-8AFB-9A1CE6104353}">
    <text>KAISis konto 41</text>
  </threadedComment>
  <threadedComment ref="C31" dT="2022-12-29T18:05:06.98" personId="{3AC55D67-FB75-4209-999D-7E4E6DC6F823}" id="{B4A93145-0701-482D-B7A7-8EE48182BDCE}" parentId="{123180FD-3235-4580-8AFB-9A1CE6104353}">
    <text>Kulumudelis liigid ei lähe kokku, pane tähele</text>
  </threadedComment>
  <threadedComment ref="G31" dT="2022-12-29T18:05:23.35" personId="{3AC55D67-FB75-4209-999D-7E4E6DC6F823}" id="{22A7596B-6634-445F-A195-5BF45079DFD3}">
    <text>Liigiline erinevus KAISiga</text>
  </threadedComment>
  <threadedComment ref="H45" dT="2023-01-20T11:24:14.38" personId="{3AC55D67-FB75-4209-999D-7E4E6DC6F823}" id="{9F5BA1DC-3898-47D6-9239-97F36DE5F8AD}">
    <text>EVK teraviljavaru soetamine</text>
  </threadedComment>
  <threadedComment ref="I103" dT="2023-01-23T14:02:08.31" personId="{71A87EF6-EAE1-4C7B-B5CA-BB63CB343BB9}" id="{97878279-3546-4127-AB24-428005713064}">
    <text>17,1 tuh andmesaatkonna internetiühenduseks RIA-le + 150 tuh RIKSile inv toetuste arvelt</text>
  </threadedComment>
  <threadedComment ref="I105" dT="2023-01-23T15:32:47.39" personId="{71A87EF6-EAE1-4C7B-B5CA-BB63CB343BB9}" id="{2E016B84-A9FB-4E9F-973C-8DFF9368CCA8}">
    <text>150 tuh RIKS suunas oma tegev toetusesse</text>
  </threadedComment>
  <threadedComment ref="I157" dT="2023-01-23T14:03:17.31" personId="{71A87EF6-EAE1-4C7B-B5CA-BB63CB343BB9}" id="{FCCE319A-20F1-41AE-B505-2EB092BD6E85}">
    <text>Vähendati RIA TA 1% eelarvet</text>
  </threadedComment>
  <threadedComment ref="I159" dT="2023-01-23T14:03:25.18" personId="{71A87EF6-EAE1-4C7B-B5CA-BB63CB343BB9}" id="{1BDD3009-8AF1-460C-A397-526BC7D7B675}">
    <text>70 tuh vähendati RIA TA 1% eelarvet + 138 tuh EISi grandile "arendusvoi" + 1 M inv toetustest tegev toetustesse (RTE)</text>
  </threadedComment>
  <threadedComment ref="I160" dT="2023-01-27T10:12:06.18" personId="{71A87EF6-EAE1-4C7B-B5CA-BB63CB343BB9}" id="{37B1C0D1-18B3-43DE-B3AE-F017CBADDB28}">
    <text>1 M suunatud TA 1% tegev toetuste eelarvesse (RTE)</text>
  </threadedComment>
  <threadedComment ref="I221" dT="2023-01-23T15:10:53.94" personId="{71A87EF6-EAE1-4C7B-B5CA-BB63CB343BB9}" id="{4C2E662C-3B56-482E-AADA-F2D45CAC9925}">
    <text>EIS: 138 tuh grandilt "uusturg" suunatud grandile "arendusvoi" + 75 tuh võetud grandilt "turism" MKMile Tallinna Strateegiakeskusele konverentsi Green Destinations korraldamiseks</text>
  </threadedComment>
  <threadedComment ref="I243" dT="2023-01-23T14:04:33.57" personId="{71A87EF6-EAE1-4C7B-B5CA-BB63CB343BB9}" id="{A42B409C-D8D6-4E7C-92BD-52FB06E27CE7}">
    <text>RiL-ile</text>
  </threadedComment>
  <threadedComment ref="I244" dT="2023-01-23T14:04:37.53" personId="{71A87EF6-EAE1-4C7B-B5CA-BB63CB343BB9}" id="{36A5164A-55B2-4B05-8ED2-DE832888B4D7}">
    <text>RiL-ile</text>
  </threadedComment>
  <threadedComment ref="I269" dT="2023-01-23T14:04:46.93" personId="{71A87EF6-EAE1-4C7B-B5CA-BB63CB343BB9}" id="{306DD25A-DB13-4FAD-B490-4782B6C4D2A4}">
    <text>RiL-ile</text>
  </threadedComment>
  <threadedComment ref="I319" dT="2023-01-23T14:05:07.99" personId="{71A87EF6-EAE1-4C7B-B5CA-BB63CB343BB9}" id="{8A7D0425-FE48-4C10-9CAC-131925F29999}">
    <text>RiL-ile</text>
  </threadedComment>
  <threadedComment ref="I320" dT="2023-01-23T14:05:19.24" personId="{71A87EF6-EAE1-4C7B-B5CA-BB63CB343BB9}" id="{E451606C-CC5A-4358-82B8-B55856121004}">
    <text>RiL-ile</text>
  </threadedComment>
  <threadedComment ref="I321" dT="2023-01-23T14:05:24.55" personId="{71A87EF6-EAE1-4C7B-B5CA-BB63CB343BB9}" id="{E217CF67-3A1E-4A33-A935-C83682927785}">
    <text>RiL-ile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759E2-5546-46B9-8053-CA8F276B3268}">
  <dimension ref="A1:M332"/>
  <sheetViews>
    <sheetView tabSelected="1" zoomScaleNormal="100" workbookViewId="0">
      <selection activeCell="H21" sqref="H21"/>
    </sheetView>
  </sheetViews>
  <sheetFormatPr defaultRowHeight="14.4" x14ac:dyDescent="0.3"/>
  <cols>
    <col min="1" max="1" width="11.44140625" customWidth="1"/>
    <col min="2" max="2" width="24.33203125" style="6" customWidth="1"/>
    <col min="3" max="3" width="7.88671875" customWidth="1"/>
    <col min="4" max="4" width="9.88671875" customWidth="1"/>
    <col min="5" max="5" width="33.5546875" customWidth="1"/>
    <col min="6" max="6" width="38.109375" customWidth="1"/>
    <col min="7" max="7" width="11.6640625" customWidth="1" collapsed="1"/>
    <col min="8" max="8" width="15.44140625" customWidth="1"/>
    <col min="9" max="9" width="14.5546875" customWidth="1"/>
    <col min="10" max="10" width="14.44140625" customWidth="1"/>
    <col min="11" max="11" width="14.33203125" customWidth="1"/>
  </cols>
  <sheetData>
    <row r="1" spans="1:13" s="1" customFormat="1" ht="13.2" x14ac:dyDescent="0.25">
      <c r="B1" s="2"/>
      <c r="J1" s="3" t="s">
        <v>0</v>
      </c>
    </row>
    <row r="2" spans="1:13" s="1" customFormat="1" ht="13.2" customHeight="1" x14ac:dyDescent="0.25">
      <c r="B2" s="2"/>
      <c r="F2" s="64" t="s">
        <v>295</v>
      </c>
      <c r="G2" s="64"/>
      <c r="H2" s="64"/>
      <c r="I2" s="64"/>
      <c r="J2" s="64"/>
      <c r="K2" s="2"/>
      <c r="L2" s="2"/>
      <c r="M2" s="2"/>
    </row>
    <row r="3" spans="1:13" s="1" customFormat="1" ht="13.2" customHeight="1" x14ac:dyDescent="0.25">
      <c r="B3" s="2"/>
      <c r="E3" s="2"/>
      <c r="F3" s="64"/>
      <c r="G3" s="64"/>
      <c r="H3" s="64"/>
      <c r="I3" s="64"/>
      <c r="J3" s="64"/>
      <c r="K3" s="2"/>
      <c r="L3" s="2"/>
      <c r="M3" s="2"/>
    </row>
    <row r="4" spans="1:13" s="1" customFormat="1" ht="13.2" customHeight="1" x14ac:dyDescent="0.25">
      <c r="B4" s="2"/>
      <c r="E4" s="4"/>
      <c r="F4" s="4"/>
      <c r="G4" s="4"/>
      <c r="H4" s="4"/>
      <c r="I4" s="4"/>
      <c r="J4" s="4"/>
      <c r="K4" s="2"/>
      <c r="L4" s="2"/>
      <c r="M4" s="2"/>
    </row>
    <row r="5" spans="1:13" s="1" customFormat="1" ht="13.2" x14ac:dyDescent="0.25">
      <c r="A5" s="5" t="s">
        <v>1</v>
      </c>
      <c r="B5" s="2"/>
    </row>
    <row r="6" spans="1:13" x14ac:dyDescent="0.3">
      <c r="F6" s="7" t="s">
        <v>2</v>
      </c>
      <c r="G6" s="8">
        <f>+SUBTOTAL(9, G19:G26)</f>
        <v>616635021</v>
      </c>
      <c r="H6" s="8">
        <f>+SUBTOTAL(9, H19:H26)</f>
        <v>0</v>
      </c>
      <c r="I6" s="8">
        <f t="shared" ref="I6:J6" si="0">+SUBTOTAL(9, I19:I26)</f>
        <v>0</v>
      </c>
      <c r="J6" s="8">
        <f t="shared" si="0"/>
        <v>616635021</v>
      </c>
    </row>
    <row r="7" spans="1:13" x14ac:dyDescent="0.3">
      <c r="F7" s="9" t="s">
        <v>3</v>
      </c>
      <c r="G7" s="10">
        <f>SUM(G6)</f>
        <v>616635021</v>
      </c>
      <c r="H7" s="10">
        <f>SUM(H6)</f>
        <v>0</v>
      </c>
      <c r="I7" s="10">
        <f t="shared" ref="I7:J7" si="1">SUM(I6)</f>
        <v>0</v>
      </c>
      <c r="J7" s="10">
        <f t="shared" si="1"/>
        <v>616635021</v>
      </c>
    </row>
    <row r="8" spans="1:13" x14ac:dyDescent="0.3">
      <c r="F8" s="11" t="s">
        <v>4</v>
      </c>
      <c r="G8" s="7">
        <f>+SUBTOTAL(9, G28:G31)</f>
        <v>-217575000</v>
      </c>
      <c r="H8" s="7">
        <f>+SUBTOTAL(9, H28:H31)</f>
        <v>-70300000</v>
      </c>
      <c r="I8" s="7">
        <f t="shared" ref="I8:J8" si="2">+SUBTOTAL(9, I28:I31)</f>
        <v>0</v>
      </c>
      <c r="J8" s="7">
        <f t="shared" si="2"/>
        <v>-287875000</v>
      </c>
    </row>
    <row r="9" spans="1:13" x14ac:dyDescent="0.3">
      <c r="F9" s="9" t="s">
        <v>5</v>
      </c>
      <c r="G9" s="10">
        <f>SUM(G8)</f>
        <v>-217575000</v>
      </c>
      <c r="H9" s="10">
        <f>SUM(H8)</f>
        <v>-70300000</v>
      </c>
      <c r="I9" s="10">
        <f t="shared" ref="I9:J9" si="3">SUM(I8)</f>
        <v>0</v>
      </c>
      <c r="J9" s="10">
        <f t="shared" si="3"/>
        <v>-287875000</v>
      </c>
    </row>
    <row r="10" spans="1:13" x14ac:dyDescent="0.3">
      <c r="F10" s="12" t="s">
        <v>6</v>
      </c>
      <c r="G10" s="8">
        <f>+SUMIF($F$35:$F$319, "Investeeringud*", G$35:G$319)</f>
        <v>-18257443.998920001</v>
      </c>
      <c r="H10" s="8">
        <f>+SUMIF($F$35:$F$319, "Investeeringud*", H$35:H$319)</f>
        <v>-513445</v>
      </c>
      <c r="I10" s="8">
        <f>+SUMIF($F$35:$F$319, "Investeeringud*", I$35:I$319)</f>
        <v>481695</v>
      </c>
      <c r="J10" s="8">
        <f>+SUMIF($F$35:$F$319, "Investeeringud*", J$35:J$319)</f>
        <v>-18289193.998920001</v>
      </c>
    </row>
    <row r="11" spans="1:13" x14ac:dyDescent="0.3">
      <c r="F11" s="13" t="s">
        <v>7</v>
      </c>
      <c r="G11" s="8">
        <f>SUMIF($F$35:$F$317,"Kulud*",G$35:G$317)</f>
        <v>-1040105614.0220723</v>
      </c>
      <c r="H11" s="8">
        <f>SUMIF($F$35:$F$317,"Kulud*",H$35:H$317)</f>
        <v>-32115542.449795999</v>
      </c>
      <c r="I11" s="8">
        <f>SUMIF($F$35:$F$317,"Kulud*",I$35:I$317)</f>
        <v>6132905</v>
      </c>
      <c r="J11" s="8">
        <f>SUMIF($F$35:$F$317,"Kulud*",J$35:J$317)</f>
        <v>-1066088251.4718683</v>
      </c>
      <c r="K11" s="59"/>
    </row>
    <row r="12" spans="1:13" x14ac:dyDescent="0.3">
      <c r="F12" s="7" t="s">
        <v>8</v>
      </c>
      <c r="G12" s="8">
        <f>SUMIF($F$35:$F$317,"Põhivara kulum*",G$35:G$317)</f>
        <v>-843375.9999500002</v>
      </c>
      <c r="H12" s="8">
        <f>SUMIF($F$35:$F$317,"Põhivara kulum*",H$35:H$317)</f>
        <v>0</v>
      </c>
      <c r="I12" s="8">
        <f>SUMIF($F$35:$F$317,"Põhivara kulum*",I$35:I$317)</f>
        <v>0</v>
      </c>
      <c r="J12" s="8">
        <f>SUMIF($F$35:$F$317,"Põhivara kulum*",J$35:J$317)</f>
        <v>-843375.9999500002</v>
      </c>
    </row>
    <row r="13" spans="1:13" x14ac:dyDescent="0.3">
      <c r="F13" s="7" t="s">
        <v>9</v>
      </c>
      <c r="G13" s="8">
        <f>+SUBTOTAL(9, G319:G326)</f>
        <v>-12347102.449909998</v>
      </c>
      <c r="H13" s="8">
        <f>+SUBTOTAL(9, H319:H326)</f>
        <v>0</v>
      </c>
      <c r="I13" s="8">
        <f>+SUBTOTAL(9, I319:I326)</f>
        <v>835359</v>
      </c>
      <c r="J13" s="8">
        <f>+SUBTOTAL(9, J319:J326)</f>
        <v>-11511743.449909998</v>
      </c>
    </row>
    <row r="14" spans="1:13" x14ac:dyDescent="0.3">
      <c r="F14" s="9" t="s">
        <v>10</v>
      </c>
      <c r="G14" s="14">
        <f>SUM(G10:G13)</f>
        <v>-1071553536.4708524</v>
      </c>
      <c r="H14" s="14">
        <f>SUM(H10:H13)</f>
        <v>-32628987.449795999</v>
      </c>
      <c r="I14" s="14">
        <f t="shared" ref="I14:J14" si="4">SUM(I10:I13)</f>
        <v>7449959</v>
      </c>
      <c r="J14" s="14">
        <f t="shared" si="4"/>
        <v>-1096732564.9206481</v>
      </c>
    </row>
    <row r="15" spans="1:13" ht="67.95" customHeight="1" x14ac:dyDescent="0.3">
      <c r="A15" s="15" t="s">
        <v>11</v>
      </c>
      <c r="B15" s="15" t="s">
        <v>12</v>
      </c>
      <c r="C15" s="16" t="s">
        <v>13</v>
      </c>
      <c r="D15" s="15" t="s">
        <v>14</v>
      </c>
      <c r="E15" s="15" t="s">
        <v>15</v>
      </c>
      <c r="F15" s="15" t="s">
        <v>16</v>
      </c>
      <c r="G15" s="15" t="s">
        <v>17</v>
      </c>
      <c r="H15" s="69" t="s">
        <v>293</v>
      </c>
      <c r="I15" s="62" t="s">
        <v>261</v>
      </c>
      <c r="J15" s="15" t="s">
        <v>18</v>
      </c>
    </row>
    <row r="16" spans="1:13" ht="27" x14ac:dyDescent="0.3">
      <c r="A16" s="17"/>
      <c r="B16" s="18"/>
      <c r="C16" s="19"/>
      <c r="D16" s="20"/>
      <c r="E16" s="21"/>
      <c r="F16" s="22" t="s">
        <v>19</v>
      </c>
      <c r="G16" s="23" t="s">
        <v>20</v>
      </c>
      <c r="H16" s="23" t="s">
        <v>259</v>
      </c>
      <c r="I16" s="60" t="s">
        <v>262</v>
      </c>
      <c r="J16" s="20"/>
    </row>
    <row r="17" spans="1:11" ht="15.6" customHeight="1" x14ac:dyDescent="0.3">
      <c r="A17" s="20" t="s">
        <v>21</v>
      </c>
      <c r="B17" s="24" t="s">
        <v>21</v>
      </c>
      <c r="C17" s="25" t="s">
        <v>21</v>
      </c>
      <c r="D17" s="20"/>
      <c r="E17" s="21"/>
      <c r="F17" s="22" t="s">
        <v>22</v>
      </c>
      <c r="G17" s="58">
        <v>2023</v>
      </c>
      <c r="H17" s="58" t="s">
        <v>260</v>
      </c>
      <c r="I17" s="61" t="s">
        <v>260</v>
      </c>
      <c r="J17" s="26"/>
    </row>
    <row r="18" spans="1:11" s="31" customFormat="1" x14ac:dyDescent="0.25">
      <c r="A18" s="68" t="s">
        <v>23</v>
      </c>
      <c r="B18" s="68"/>
      <c r="C18" s="27"/>
      <c r="D18" s="28"/>
      <c r="E18" s="28"/>
      <c r="F18" s="28"/>
      <c r="G18" s="29">
        <f>+SUBTOTAL(9, G19:G26)</f>
        <v>616635021</v>
      </c>
      <c r="H18" s="29">
        <f t="shared" ref="H18:J18" si="5">+SUBTOTAL(9, H19:H26)</f>
        <v>0</v>
      </c>
      <c r="I18" s="29">
        <f t="shared" si="5"/>
        <v>0</v>
      </c>
      <c r="J18" s="29">
        <f t="shared" si="5"/>
        <v>616635021</v>
      </c>
    </row>
    <row r="19" spans="1:11" s="31" customFormat="1" x14ac:dyDescent="0.25">
      <c r="A19" s="32" t="s">
        <v>24</v>
      </c>
      <c r="B19" s="33" t="s">
        <v>25</v>
      </c>
      <c r="C19" s="32" t="s">
        <v>26</v>
      </c>
      <c r="D19" s="32"/>
      <c r="E19" s="32"/>
      <c r="F19" s="34" t="s">
        <v>27</v>
      </c>
      <c r="G19" s="35">
        <v>100</v>
      </c>
      <c r="H19" s="35"/>
      <c r="I19" s="35"/>
      <c r="J19" s="35">
        <f>+G19+H19+I19</f>
        <v>100</v>
      </c>
    </row>
    <row r="20" spans="1:11" s="31" customFormat="1" ht="14.4" customHeight="1" x14ac:dyDescent="0.25">
      <c r="A20" s="32"/>
      <c r="B20" s="33"/>
      <c r="C20" s="32" t="s">
        <v>26</v>
      </c>
      <c r="D20" s="32"/>
      <c r="E20" s="32"/>
      <c r="F20" s="34" t="s">
        <v>28</v>
      </c>
      <c r="G20" s="35">
        <v>1000</v>
      </c>
      <c r="H20" s="35"/>
      <c r="I20" s="35"/>
      <c r="J20" s="35">
        <f t="shared" ref="J20:J26" si="6">+G20+H20+I20</f>
        <v>1000</v>
      </c>
    </row>
    <row r="21" spans="1:11" s="31" customFormat="1" ht="14.4" customHeight="1" x14ac:dyDescent="0.25">
      <c r="A21" s="32"/>
      <c r="B21" s="33"/>
      <c r="C21" s="32" t="s">
        <v>26</v>
      </c>
      <c r="D21" s="32"/>
      <c r="E21" s="32"/>
      <c r="F21" s="34" t="s">
        <v>29</v>
      </c>
      <c r="G21" s="35">
        <v>33000</v>
      </c>
      <c r="H21" s="35"/>
      <c r="I21" s="35"/>
      <c r="J21" s="35">
        <f t="shared" si="6"/>
        <v>33000</v>
      </c>
    </row>
    <row r="22" spans="1:11" s="31" customFormat="1" ht="14.4" customHeight="1" x14ac:dyDescent="0.25">
      <c r="A22" s="32"/>
      <c r="B22" s="33"/>
      <c r="C22" s="32" t="s">
        <v>26</v>
      </c>
      <c r="D22" s="32"/>
      <c r="E22" s="32"/>
      <c r="F22" s="36" t="s">
        <v>30</v>
      </c>
      <c r="G22" s="35">
        <v>453000</v>
      </c>
      <c r="H22" s="35"/>
      <c r="I22" s="35"/>
      <c r="J22" s="35">
        <f t="shared" si="6"/>
        <v>453000</v>
      </c>
    </row>
    <row r="23" spans="1:11" s="31" customFormat="1" x14ac:dyDescent="0.25">
      <c r="A23" s="32"/>
      <c r="B23" s="33"/>
      <c r="C23" s="32" t="s">
        <v>26</v>
      </c>
      <c r="D23" s="32"/>
      <c r="E23" s="32"/>
      <c r="F23" s="34" t="s">
        <v>31</v>
      </c>
      <c r="G23" s="35">
        <v>25180572</v>
      </c>
      <c r="H23" s="35"/>
      <c r="I23" s="35"/>
      <c r="J23" s="35">
        <f t="shared" si="6"/>
        <v>25180572</v>
      </c>
    </row>
    <row r="24" spans="1:11" s="31" customFormat="1" ht="14.4" customHeight="1" x14ac:dyDescent="0.25">
      <c r="A24" s="32"/>
      <c r="B24" s="33"/>
      <c r="C24" s="32" t="s">
        <v>32</v>
      </c>
      <c r="D24" s="32"/>
      <c r="E24" s="32"/>
      <c r="F24" s="36" t="s">
        <v>33</v>
      </c>
      <c r="G24" s="35">
        <v>122811776</v>
      </c>
      <c r="H24" s="35"/>
      <c r="I24" s="35"/>
      <c r="J24" s="35">
        <f t="shared" si="6"/>
        <v>122811776</v>
      </c>
    </row>
    <row r="25" spans="1:11" s="31" customFormat="1" ht="14.4" customHeight="1" x14ac:dyDescent="0.25">
      <c r="A25" s="32"/>
      <c r="B25" s="33"/>
      <c r="C25" s="32" t="s">
        <v>32</v>
      </c>
      <c r="D25" s="32"/>
      <c r="E25" s="32"/>
      <c r="F25" s="32" t="s">
        <v>34</v>
      </c>
      <c r="G25" s="35">
        <f>200000-100000</f>
        <v>100000</v>
      </c>
      <c r="H25" s="35"/>
      <c r="I25" s="35"/>
      <c r="J25" s="35">
        <f t="shared" si="6"/>
        <v>100000</v>
      </c>
    </row>
    <row r="26" spans="1:11" s="31" customFormat="1" x14ac:dyDescent="0.25">
      <c r="A26" s="32"/>
      <c r="B26" s="33"/>
      <c r="C26" s="32" t="s">
        <v>35</v>
      </c>
      <c r="D26" s="32"/>
      <c r="E26" s="32"/>
      <c r="F26" s="36" t="s">
        <v>36</v>
      </c>
      <c r="G26" s="35">
        <v>468055573</v>
      </c>
      <c r="H26" s="35"/>
      <c r="I26" s="35"/>
      <c r="J26" s="35">
        <f t="shared" si="6"/>
        <v>468055573</v>
      </c>
      <c r="K26" s="37"/>
    </row>
    <row r="27" spans="1:11" s="31" customFormat="1" x14ac:dyDescent="0.3">
      <c r="A27" s="38" t="s">
        <v>37</v>
      </c>
      <c r="B27" s="39"/>
      <c r="C27" s="40"/>
      <c r="D27" s="40"/>
      <c r="E27" s="40"/>
      <c r="F27" s="40"/>
      <c r="G27" s="30">
        <f>+SUBTOTAL(9, G28:G31)</f>
        <v>-217575000</v>
      </c>
      <c r="H27" s="30">
        <f t="shared" ref="H27:J27" si="7">+SUBTOTAL(9, H28:H31)</f>
        <v>-70300000</v>
      </c>
      <c r="I27" s="30">
        <f t="shared" si="7"/>
        <v>0</v>
      </c>
      <c r="J27" s="30">
        <f t="shared" si="7"/>
        <v>-287875000</v>
      </c>
    </row>
    <row r="28" spans="1:11" s="31" customFormat="1" ht="28.95" customHeight="1" x14ac:dyDescent="0.25">
      <c r="A28" s="32" t="s">
        <v>24</v>
      </c>
      <c r="B28" s="33" t="s">
        <v>25</v>
      </c>
      <c r="C28" s="32" t="s">
        <v>38</v>
      </c>
      <c r="D28" s="32"/>
      <c r="E28" s="32"/>
      <c r="F28" s="33" t="s">
        <v>289</v>
      </c>
      <c r="G28" s="35">
        <v>-3000000</v>
      </c>
      <c r="H28" s="35">
        <v>-1500000</v>
      </c>
      <c r="I28" s="35"/>
      <c r="J28" s="35">
        <f>+H28+I28+G28</f>
        <v>-4500000</v>
      </c>
    </row>
    <row r="29" spans="1:11" s="31" customFormat="1" ht="52.8" x14ac:dyDescent="0.25">
      <c r="A29" s="32"/>
      <c r="B29" s="33"/>
      <c r="C29" s="32" t="s">
        <v>38</v>
      </c>
      <c r="D29" s="32" t="s">
        <v>39</v>
      </c>
      <c r="E29" s="32" t="s">
        <v>40</v>
      </c>
      <c r="F29" s="33" t="s">
        <v>233</v>
      </c>
      <c r="G29" s="35">
        <v>-205800000</v>
      </c>
      <c r="H29" s="35">
        <v>-800000</v>
      </c>
      <c r="I29" s="35"/>
      <c r="J29" s="35">
        <f t="shared" ref="J29:J31" si="8">+H29+I29+G29</f>
        <v>-206600000</v>
      </c>
    </row>
    <row r="30" spans="1:11" s="31" customFormat="1" ht="27" customHeight="1" x14ac:dyDescent="0.25">
      <c r="A30" s="32"/>
      <c r="B30" s="33"/>
      <c r="C30" s="32" t="s">
        <v>38</v>
      </c>
      <c r="D30" s="32" t="s">
        <v>263</v>
      </c>
      <c r="E30" s="32" t="s">
        <v>264</v>
      </c>
      <c r="F30" s="33" t="s">
        <v>290</v>
      </c>
      <c r="G30" s="35">
        <v>0</v>
      </c>
      <c r="H30" s="35">
        <v>-68000000</v>
      </c>
      <c r="I30" s="35">
        <v>0</v>
      </c>
      <c r="J30" s="35">
        <f>+H30+I30+G30</f>
        <v>-68000000</v>
      </c>
    </row>
    <row r="31" spans="1:11" s="31" customFormat="1" ht="39.6" x14ac:dyDescent="0.25">
      <c r="A31" s="32"/>
      <c r="B31" s="33"/>
      <c r="C31" s="32" t="s">
        <v>32</v>
      </c>
      <c r="D31" s="32" t="s">
        <v>39</v>
      </c>
      <c r="E31" s="32" t="s">
        <v>40</v>
      </c>
      <c r="F31" s="33" t="s">
        <v>232</v>
      </c>
      <c r="G31" s="35">
        <v>-8775000</v>
      </c>
      <c r="H31" s="35"/>
      <c r="I31" s="35"/>
      <c r="J31" s="35">
        <f t="shared" si="8"/>
        <v>-8775000</v>
      </c>
    </row>
    <row r="32" spans="1:11" s="44" customFormat="1" ht="13.2" x14ac:dyDescent="0.3">
      <c r="A32" s="66" t="s">
        <v>41</v>
      </c>
      <c r="B32" s="66"/>
      <c r="C32" s="43"/>
      <c r="D32" s="43"/>
      <c r="E32" s="43"/>
      <c r="F32" s="43"/>
      <c r="G32" s="41">
        <f>+SUBTOTAL(9, G33:G88)</f>
        <v>-255508500.35386533</v>
      </c>
      <c r="H32" s="41">
        <f t="shared" ref="H32:J32" si="9">+SUBTOTAL(9, H33:H88)</f>
        <v>-1499394.0991809999</v>
      </c>
      <c r="I32" s="41">
        <f t="shared" si="9"/>
        <v>0</v>
      </c>
      <c r="J32" s="41">
        <f t="shared" si="9"/>
        <v>-257007894.45304635</v>
      </c>
    </row>
    <row r="33" spans="1:10" s="44" customFormat="1" ht="13.2" x14ac:dyDescent="0.3">
      <c r="A33" s="66" t="s">
        <v>42</v>
      </c>
      <c r="B33" s="66"/>
      <c r="C33" s="43"/>
      <c r="D33" s="43"/>
      <c r="E33" s="43"/>
      <c r="F33" s="43"/>
      <c r="G33" s="41">
        <f>+SUBTOTAL(9, G34:G88)</f>
        <v>-255508500.35386533</v>
      </c>
      <c r="H33" s="41">
        <f t="shared" ref="H33:J33" si="10">+SUBTOTAL(9, H34:H88)</f>
        <v>-1499394.0991809999</v>
      </c>
      <c r="I33" s="41">
        <f t="shared" si="10"/>
        <v>0</v>
      </c>
      <c r="J33" s="41">
        <f t="shared" si="10"/>
        <v>-257007894.45304635</v>
      </c>
    </row>
    <row r="34" spans="1:10" s="44" customFormat="1" ht="13.2" x14ac:dyDescent="0.3">
      <c r="A34" s="63" t="s">
        <v>43</v>
      </c>
      <c r="B34" s="63"/>
      <c r="C34" s="45"/>
      <c r="D34" s="43"/>
      <c r="E34" s="43"/>
      <c r="F34" s="43"/>
      <c r="G34" s="41">
        <f>+SUBTOTAL(9, G35:G88)</f>
        <v>-255508500.35386533</v>
      </c>
      <c r="H34" s="41">
        <f t="shared" ref="H34:J34" si="11">+SUBTOTAL(9, H35:H88)</f>
        <v>-1499394.0991809999</v>
      </c>
      <c r="I34" s="41">
        <f t="shared" si="11"/>
        <v>0</v>
      </c>
      <c r="J34" s="41">
        <f t="shared" si="11"/>
        <v>-257007894.45304635</v>
      </c>
    </row>
    <row r="35" spans="1:10" s="44" customFormat="1" ht="26.4" x14ac:dyDescent="0.25">
      <c r="A35" s="32" t="s">
        <v>44</v>
      </c>
      <c r="B35" s="33" t="s">
        <v>45</v>
      </c>
      <c r="C35" s="32" t="s">
        <v>38</v>
      </c>
      <c r="D35" s="32" t="s">
        <v>21</v>
      </c>
      <c r="E35" s="32" t="s">
        <v>21</v>
      </c>
      <c r="F35" s="32" t="s">
        <v>7</v>
      </c>
      <c r="G35" s="35">
        <v>-80240410.832891122</v>
      </c>
      <c r="H35" s="35"/>
      <c r="I35" s="35"/>
      <c r="J35" s="35">
        <f>+G35+H35+I35</f>
        <v>-80240410.832891122</v>
      </c>
    </row>
    <row r="36" spans="1:10" s="44" customFormat="1" ht="13.2" x14ac:dyDescent="0.25">
      <c r="A36" s="32"/>
      <c r="B36" s="33"/>
      <c r="C36" s="32" t="s">
        <v>38</v>
      </c>
      <c r="D36" s="32" t="s">
        <v>46</v>
      </c>
      <c r="E36" s="32" t="s">
        <v>47</v>
      </c>
      <c r="F36" s="32" t="s">
        <v>7</v>
      </c>
      <c r="G36" s="35">
        <v>-20899.84</v>
      </c>
      <c r="H36" s="35">
        <v>-6830</v>
      </c>
      <c r="I36" s="35"/>
      <c r="J36" s="35">
        <f t="shared" ref="J36:J115" si="12">+G36+H36+I36</f>
        <v>-27729.84</v>
      </c>
    </row>
    <row r="37" spans="1:10" s="44" customFormat="1" ht="13.2" x14ac:dyDescent="0.25">
      <c r="A37" s="32"/>
      <c r="B37" s="33"/>
      <c r="C37" s="32" t="s">
        <v>38</v>
      </c>
      <c r="D37" s="32" t="s">
        <v>48</v>
      </c>
      <c r="E37" s="32" t="s">
        <v>49</v>
      </c>
      <c r="F37" s="32" t="s">
        <v>7</v>
      </c>
      <c r="G37" s="35">
        <v>-8705.9342388514815</v>
      </c>
      <c r="H37" s="35"/>
      <c r="I37" s="35"/>
      <c r="J37" s="35">
        <f t="shared" si="12"/>
        <v>-8705.9342388514815</v>
      </c>
    </row>
    <row r="38" spans="1:10" s="44" customFormat="1" ht="13.2" x14ac:dyDescent="0.25">
      <c r="A38" s="32"/>
      <c r="B38" s="33"/>
      <c r="C38" s="32" t="s">
        <v>38</v>
      </c>
      <c r="D38" s="32" t="s">
        <v>265</v>
      </c>
      <c r="E38" s="32" t="s">
        <v>266</v>
      </c>
      <c r="F38" s="32" t="s">
        <v>7</v>
      </c>
      <c r="G38" s="35">
        <v>0</v>
      </c>
      <c r="H38" s="35">
        <v>-3657.3420325000006</v>
      </c>
      <c r="I38" s="35"/>
      <c r="J38" s="35">
        <f t="shared" si="12"/>
        <v>-3657.3420325000006</v>
      </c>
    </row>
    <row r="39" spans="1:10" s="44" customFormat="1" ht="13.2" x14ac:dyDescent="0.25">
      <c r="A39" s="32"/>
      <c r="B39" s="33"/>
      <c r="C39" s="32" t="s">
        <v>32</v>
      </c>
      <c r="D39" s="32" t="s">
        <v>21</v>
      </c>
      <c r="E39" s="32" t="s">
        <v>21</v>
      </c>
      <c r="F39" s="32" t="s">
        <v>7</v>
      </c>
      <c r="G39" s="35">
        <v>-26306.206182758619</v>
      </c>
      <c r="H39" s="35"/>
      <c r="I39" s="35"/>
      <c r="J39" s="35">
        <f t="shared" si="12"/>
        <v>-26306.206182758619</v>
      </c>
    </row>
    <row r="40" spans="1:10" s="44" customFormat="1" ht="13.2" x14ac:dyDescent="0.25">
      <c r="A40" s="32"/>
      <c r="B40" s="33"/>
      <c r="C40" s="46">
        <v>43</v>
      </c>
      <c r="D40" s="32" t="s">
        <v>50</v>
      </c>
      <c r="E40" s="32" t="s">
        <v>51</v>
      </c>
      <c r="F40" s="32" t="s">
        <v>234</v>
      </c>
      <c r="G40" s="35">
        <v>-80000000</v>
      </c>
      <c r="H40" s="35"/>
      <c r="I40" s="35"/>
      <c r="J40" s="35">
        <f t="shared" si="12"/>
        <v>-80000000</v>
      </c>
    </row>
    <row r="41" spans="1:10" s="44" customFormat="1" ht="13.2" x14ac:dyDescent="0.25">
      <c r="A41" s="32"/>
      <c r="B41" s="33"/>
      <c r="C41" s="32" t="s">
        <v>52</v>
      </c>
      <c r="D41" s="32" t="s">
        <v>21</v>
      </c>
      <c r="E41" s="32" t="s">
        <v>21</v>
      </c>
      <c r="F41" s="32" t="s">
        <v>8</v>
      </c>
      <c r="G41" s="35">
        <v>-1390.2472116675503</v>
      </c>
      <c r="H41" s="35"/>
      <c r="I41" s="35"/>
      <c r="J41" s="35">
        <f t="shared" si="12"/>
        <v>-1390.2472116675503</v>
      </c>
    </row>
    <row r="42" spans="1:10" s="44" customFormat="1" ht="26.4" x14ac:dyDescent="0.25">
      <c r="A42" s="32" t="s">
        <v>53</v>
      </c>
      <c r="B42" s="33" t="s">
        <v>54</v>
      </c>
      <c r="C42" s="32" t="s">
        <v>38</v>
      </c>
      <c r="D42" s="32" t="s">
        <v>21</v>
      </c>
      <c r="E42" s="32" t="s">
        <v>21</v>
      </c>
      <c r="F42" s="32" t="s">
        <v>7</v>
      </c>
      <c r="G42" s="35">
        <v>-6252830.1973657338</v>
      </c>
      <c r="H42" s="35"/>
      <c r="I42" s="35"/>
      <c r="J42" s="35">
        <f t="shared" si="12"/>
        <v>-6252830.1973657338</v>
      </c>
    </row>
    <row r="43" spans="1:10" s="44" customFormat="1" ht="13.2" x14ac:dyDescent="0.25">
      <c r="A43" s="32"/>
      <c r="B43" s="33"/>
      <c r="C43" s="32" t="s">
        <v>38</v>
      </c>
      <c r="D43" s="32" t="s">
        <v>46</v>
      </c>
      <c r="E43" s="32" t="s">
        <v>47</v>
      </c>
      <c r="F43" s="32" t="s">
        <v>7</v>
      </c>
      <c r="G43" s="35">
        <v>-10449.92</v>
      </c>
      <c r="H43" s="35">
        <v>-3416</v>
      </c>
      <c r="I43" s="35"/>
      <c r="J43" s="35">
        <f t="shared" si="12"/>
        <v>-13865.92</v>
      </c>
    </row>
    <row r="44" spans="1:10" s="44" customFormat="1" ht="13.2" x14ac:dyDescent="0.25">
      <c r="A44" s="32"/>
      <c r="B44" s="33"/>
      <c r="C44" s="32" t="s">
        <v>38</v>
      </c>
      <c r="D44" s="32" t="s">
        <v>48</v>
      </c>
      <c r="E44" s="32" t="s">
        <v>49</v>
      </c>
      <c r="F44" s="32" t="s">
        <v>7</v>
      </c>
      <c r="G44" s="35">
        <v>-3713.0944405924829</v>
      </c>
      <c r="H44" s="35"/>
      <c r="I44" s="35"/>
      <c r="J44" s="35">
        <f t="shared" si="12"/>
        <v>-3713.0944405924829</v>
      </c>
    </row>
    <row r="45" spans="1:10" s="44" customFormat="1" ht="13.2" x14ac:dyDescent="0.25">
      <c r="A45" s="32"/>
      <c r="B45" s="33"/>
      <c r="C45" s="32" t="s">
        <v>38</v>
      </c>
      <c r="D45" s="32" t="s">
        <v>263</v>
      </c>
      <c r="E45" s="32" t="s">
        <v>264</v>
      </c>
      <c r="F45" s="32" t="s">
        <v>7</v>
      </c>
      <c r="G45" s="35">
        <v>0</v>
      </c>
      <c r="H45" s="35">
        <v>-450000</v>
      </c>
      <c r="I45" s="35"/>
      <c r="J45" s="35">
        <f t="shared" si="12"/>
        <v>-450000</v>
      </c>
    </row>
    <row r="46" spans="1:10" s="44" customFormat="1" ht="13.2" x14ac:dyDescent="0.25">
      <c r="A46" s="32"/>
      <c r="B46" s="33"/>
      <c r="C46" s="32" t="s">
        <v>38</v>
      </c>
      <c r="D46" s="32" t="s">
        <v>265</v>
      </c>
      <c r="E46" s="32" t="s">
        <v>266</v>
      </c>
      <c r="F46" s="32" t="s">
        <v>7</v>
      </c>
      <c r="G46" s="35">
        <v>0</v>
      </c>
      <c r="H46" s="35">
        <v>-3062.4748674999996</v>
      </c>
      <c r="I46" s="35"/>
      <c r="J46" s="35">
        <f t="shared" si="12"/>
        <v>-3062.4748674999996</v>
      </c>
    </row>
    <row r="47" spans="1:10" s="44" customFormat="1" ht="13.2" x14ac:dyDescent="0.25">
      <c r="A47" s="32"/>
      <c r="B47" s="33"/>
      <c r="C47" s="32" t="s">
        <v>32</v>
      </c>
      <c r="D47" s="32" t="s">
        <v>21</v>
      </c>
      <c r="E47" s="32" t="s">
        <v>21</v>
      </c>
      <c r="F47" s="32" t="s">
        <v>7</v>
      </c>
      <c r="G47" s="35">
        <v>-23156.214882758621</v>
      </c>
      <c r="H47" s="35"/>
      <c r="I47" s="35"/>
      <c r="J47" s="35">
        <f t="shared" si="12"/>
        <v>-23156.214882758621</v>
      </c>
    </row>
    <row r="48" spans="1:10" s="44" customFormat="1" ht="13.2" x14ac:dyDescent="0.25">
      <c r="A48" s="32"/>
      <c r="B48" s="33"/>
      <c r="C48" s="32" t="s">
        <v>52</v>
      </c>
      <c r="D48" s="32" t="s">
        <v>21</v>
      </c>
      <c r="E48" s="32" t="s">
        <v>21</v>
      </c>
      <c r="F48" s="32" t="s">
        <v>8</v>
      </c>
      <c r="G48" s="35">
        <v>-843.98794465216622</v>
      </c>
      <c r="H48" s="35"/>
      <c r="I48" s="35"/>
      <c r="J48" s="35">
        <f t="shared" si="12"/>
        <v>-843.98794465216622</v>
      </c>
    </row>
    <row r="49" spans="1:10" s="44" customFormat="1" ht="26.4" x14ac:dyDescent="0.25">
      <c r="A49" s="32" t="s">
        <v>55</v>
      </c>
      <c r="B49" s="33" t="s">
        <v>56</v>
      </c>
      <c r="C49" s="32" t="s">
        <v>38</v>
      </c>
      <c r="D49" s="32" t="s">
        <v>21</v>
      </c>
      <c r="E49" s="32" t="s">
        <v>21</v>
      </c>
      <c r="F49" s="32" t="s">
        <v>7</v>
      </c>
      <c r="G49" s="35">
        <v>-20619102.556426942</v>
      </c>
      <c r="H49" s="35"/>
      <c r="I49" s="35"/>
      <c r="J49" s="35">
        <f t="shared" si="12"/>
        <v>-20619102.556426942</v>
      </c>
    </row>
    <row r="50" spans="1:10" s="44" customFormat="1" ht="13.2" x14ac:dyDescent="0.25">
      <c r="A50" s="32"/>
      <c r="B50" s="33"/>
      <c r="C50" s="32" t="s">
        <v>38</v>
      </c>
      <c r="D50" s="32" t="s">
        <v>46</v>
      </c>
      <c r="E50" s="32" t="s">
        <v>47</v>
      </c>
      <c r="F50" s="32" t="s">
        <v>7</v>
      </c>
      <c r="G50" s="35">
        <v>-2662.4</v>
      </c>
      <c r="H50" s="35">
        <v>-870</v>
      </c>
      <c r="I50" s="35"/>
      <c r="J50" s="35">
        <f t="shared" si="12"/>
        <v>-3532.4</v>
      </c>
    </row>
    <row r="51" spans="1:10" s="44" customFormat="1" ht="13.2" x14ac:dyDescent="0.25">
      <c r="A51" s="32"/>
      <c r="B51" s="33"/>
      <c r="C51" s="32" t="s">
        <v>38</v>
      </c>
      <c r="D51" s="32" t="s">
        <v>48</v>
      </c>
      <c r="E51" s="32" t="s">
        <v>49</v>
      </c>
      <c r="F51" s="32" t="s">
        <v>7</v>
      </c>
      <c r="G51" s="35">
        <v>-3950.0412195662407</v>
      </c>
      <c r="H51" s="35"/>
      <c r="I51" s="35"/>
      <c r="J51" s="35">
        <f t="shared" si="12"/>
        <v>-3950.0412195662407</v>
      </c>
    </row>
    <row r="52" spans="1:10" s="44" customFormat="1" ht="13.2" x14ac:dyDescent="0.25">
      <c r="A52" s="32"/>
      <c r="B52" s="33"/>
      <c r="C52" s="32" t="s">
        <v>38</v>
      </c>
      <c r="D52" s="32" t="s">
        <v>265</v>
      </c>
      <c r="E52" s="32" t="s">
        <v>266</v>
      </c>
      <c r="F52" s="32" t="s">
        <v>7</v>
      </c>
      <c r="G52" s="35">
        <v>0</v>
      </c>
      <c r="H52" s="35">
        <v>-1742.9339337499998</v>
      </c>
      <c r="I52" s="35"/>
      <c r="J52" s="35">
        <f t="shared" si="12"/>
        <v>-1742.9339337499998</v>
      </c>
    </row>
    <row r="53" spans="1:10" s="44" customFormat="1" ht="13.2" x14ac:dyDescent="0.25">
      <c r="A53" s="32"/>
      <c r="B53" s="33"/>
      <c r="C53" s="32" t="s">
        <v>32</v>
      </c>
      <c r="D53" s="32" t="s">
        <v>21</v>
      </c>
      <c r="E53" s="32" t="s">
        <v>21</v>
      </c>
      <c r="F53" s="32" t="s">
        <v>7</v>
      </c>
      <c r="G53" s="35">
        <v>-12898.896441379309</v>
      </c>
      <c r="H53" s="35"/>
      <c r="I53" s="35"/>
      <c r="J53" s="35">
        <f t="shared" si="12"/>
        <v>-12898.896441379309</v>
      </c>
    </row>
    <row r="54" spans="1:10" s="44" customFormat="1" ht="13.2" x14ac:dyDescent="0.25">
      <c r="A54" s="32"/>
      <c r="B54" s="33"/>
      <c r="C54" s="46">
        <v>43</v>
      </c>
      <c r="D54" s="32" t="s">
        <v>50</v>
      </c>
      <c r="E54" s="32" t="s">
        <v>51</v>
      </c>
      <c r="F54" s="32" t="s">
        <v>234</v>
      </c>
      <c r="G54" s="35">
        <v>-20000000</v>
      </c>
      <c r="H54" s="35"/>
      <c r="I54" s="35"/>
      <c r="J54" s="35">
        <f t="shared" si="12"/>
        <v>-20000000</v>
      </c>
    </row>
    <row r="55" spans="1:10" s="44" customFormat="1" ht="13.2" x14ac:dyDescent="0.25">
      <c r="A55" s="32"/>
      <c r="B55" s="33"/>
      <c r="C55" s="32" t="s">
        <v>52</v>
      </c>
      <c r="D55" s="32" t="s">
        <v>21</v>
      </c>
      <c r="E55" s="32" t="s">
        <v>21</v>
      </c>
      <c r="F55" s="32" t="s">
        <v>8</v>
      </c>
      <c r="G55" s="35">
        <v>-651.04007509531391</v>
      </c>
      <c r="H55" s="35"/>
      <c r="I55" s="35"/>
      <c r="J55" s="35">
        <f t="shared" si="12"/>
        <v>-651.04007509531391</v>
      </c>
    </row>
    <row r="56" spans="1:10" s="44" customFormat="1" ht="26.4" x14ac:dyDescent="0.25">
      <c r="A56" s="32" t="s">
        <v>57</v>
      </c>
      <c r="B56" s="33" t="s">
        <v>58</v>
      </c>
      <c r="C56" s="32" t="s">
        <v>38</v>
      </c>
      <c r="D56" s="32" t="s">
        <v>21</v>
      </c>
      <c r="E56" s="32" t="s">
        <v>21</v>
      </c>
      <c r="F56" s="32" t="s">
        <v>7</v>
      </c>
      <c r="G56" s="35">
        <v>-479785.96510785882</v>
      </c>
      <c r="H56" s="35"/>
      <c r="I56" s="35"/>
      <c r="J56" s="35">
        <f t="shared" si="12"/>
        <v>-479785.96510785882</v>
      </c>
    </row>
    <row r="57" spans="1:10" s="44" customFormat="1" ht="13.2" x14ac:dyDescent="0.25">
      <c r="A57" s="32"/>
      <c r="B57" s="33"/>
      <c r="C57" s="32" t="s">
        <v>38</v>
      </c>
      <c r="D57" s="32" t="s">
        <v>59</v>
      </c>
      <c r="E57" s="32" t="s">
        <v>60</v>
      </c>
      <c r="F57" s="32" t="s">
        <v>63</v>
      </c>
      <c r="G57" s="35">
        <v>-357999.99900000001</v>
      </c>
      <c r="H57" s="35"/>
      <c r="I57" s="35"/>
      <c r="J57" s="35">
        <f t="shared" si="12"/>
        <v>-357999.99900000001</v>
      </c>
    </row>
    <row r="58" spans="1:10" s="44" customFormat="1" ht="13.2" x14ac:dyDescent="0.25">
      <c r="A58" s="32"/>
      <c r="B58" s="33"/>
      <c r="C58" s="32" t="s">
        <v>38</v>
      </c>
      <c r="D58" s="32" t="s">
        <v>267</v>
      </c>
      <c r="E58" s="32" t="s">
        <v>268</v>
      </c>
      <c r="F58" s="32" t="s">
        <v>7</v>
      </c>
      <c r="G58" s="35">
        <v>0</v>
      </c>
      <c r="H58" s="35">
        <v>-1000000</v>
      </c>
      <c r="I58" s="35"/>
      <c r="J58" s="35">
        <f t="shared" si="12"/>
        <v>-1000000</v>
      </c>
    </row>
    <row r="59" spans="1:10" s="44" customFormat="1" ht="13.2" x14ac:dyDescent="0.25">
      <c r="A59" s="32"/>
      <c r="B59" s="33"/>
      <c r="C59" s="32" t="s">
        <v>38</v>
      </c>
      <c r="D59" s="32" t="s">
        <v>46</v>
      </c>
      <c r="E59" s="32" t="s">
        <v>47</v>
      </c>
      <c r="F59" s="32" t="s">
        <v>7</v>
      </c>
      <c r="G59" s="35">
        <v>-9118.7199999999993</v>
      </c>
      <c r="H59" s="35">
        <v>-2980</v>
      </c>
      <c r="I59" s="35"/>
      <c r="J59" s="35">
        <f t="shared" si="12"/>
        <v>-12098.72</v>
      </c>
    </row>
    <row r="60" spans="1:10" s="44" customFormat="1" ht="13.2" x14ac:dyDescent="0.25">
      <c r="A60" s="32"/>
      <c r="B60" s="33"/>
      <c r="C60" s="32" t="s">
        <v>38</v>
      </c>
      <c r="D60" s="32" t="s">
        <v>48</v>
      </c>
      <c r="E60" s="32" t="s">
        <v>49</v>
      </c>
      <c r="F60" s="32" t="s">
        <v>7</v>
      </c>
      <c r="G60" s="35">
        <v>-6283.7238606397241</v>
      </c>
      <c r="H60" s="35"/>
      <c r="I60" s="35"/>
      <c r="J60" s="35">
        <f t="shared" si="12"/>
        <v>-6283.7238606397241</v>
      </c>
    </row>
    <row r="61" spans="1:10" s="44" customFormat="1" ht="13.2" x14ac:dyDescent="0.25">
      <c r="A61" s="32"/>
      <c r="B61" s="33"/>
      <c r="C61" s="32" t="s">
        <v>38</v>
      </c>
      <c r="D61" s="32" t="s">
        <v>265</v>
      </c>
      <c r="E61" s="32" t="s">
        <v>266</v>
      </c>
      <c r="F61" s="32" t="s">
        <v>7</v>
      </c>
      <c r="G61" s="35">
        <v>0</v>
      </c>
      <c r="H61" s="35">
        <v>-4518.3483472500011</v>
      </c>
      <c r="I61" s="35"/>
      <c r="J61" s="35">
        <f t="shared" si="12"/>
        <v>-4518.3483472500011</v>
      </c>
    </row>
    <row r="62" spans="1:10" s="44" customFormat="1" ht="13.2" x14ac:dyDescent="0.25">
      <c r="A62" s="32"/>
      <c r="B62" s="33"/>
      <c r="C62" s="32" t="s">
        <v>32</v>
      </c>
      <c r="D62" s="32" t="s">
        <v>21</v>
      </c>
      <c r="E62" s="32" t="s">
        <v>21</v>
      </c>
      <c r="F62" s="32" t="s">
        <v>7</v>
      </c>
      <c r="G62" s="35">
        <v>-35184.838024137927</v>
      </c>
      <c r="H62" s="35"/>
      <c r="I62" s="35"/>
      <c r="J62" s="35">
        <f t="shared" si="12"/>
        <v>-35184.838024137927</v>
      </c>
    </row>
    <row r="63" spans="1:10" s="44" customFormat="1" ht="13.2" x14ac:dyDescent="0.25">
      <c r="A63" s="32"/>
      <c r="B63" s="33"/>
      <c r="C63" s="32" t="s">
        <v>35</v>
      </c>
      <c r="D63" s="32" t="s">
        <v>61</v>
      </c>
      <c r="E63" s="32" t="s">
        <v>62</v>
      </c>
      <c r="F63" s="32" t="s">
        <v>235</v>
      </c>
      <c r="G63" s="35">
        <v>-1090403.21</v>
      </c>
      <c r="H63" s="35"/>
      <c r="I63" s="35"/>
      <c r="J63" s="35">
        <f t="shared" si="12"/>
        <v>-1090403.21</v>
      </c>
    </row>
    <row r="64" spans="1:10" s="44" customFormat="1" ht="13.2" x14ac:dyDescent="0.25">
      <c r="A64" s="32"/>
      <c r="B64" s="33"/>
      <c r="C64" s="32" t="s">
        <v>52</v>
      </c>
      <c r="D64" s="32" t="s">
        <v>21</v>
      </c>
      <c r="E64" s="32" t="s">
        <v>21</v>
      </c>
      <c r="F64" s="32" t="s">
        <v>8</v>
      </c>
      <c r="G64" s="35">
        <v>-1344.1086013474801</v>
      </c>
      <c r="H64" s="35"/>
      <c r="I64" s="35"/>
      <c r="J64" s="35">
        <f t="shared" si="12"/>
        <v>-1344.1086013474801</v>
      </c>
    </row>
    <row r="65" spans="1:10" s="44" customFormat="1" ht="28.2" customHeight="1" x14ac:dyDescent="0.25">
      <c r="A65" s="32" t="s">
        <v>64</v>
      </c>
      <c r="B65" s="33" t="s">
        <v>65</v>
      </c>
      <c r="C65" s="32" t="s">
        <v>38</v>
      </c>
      <c r="D65" s="32" t="s">
        <v>21</v>
      </c>
      <c r="E65" s="32" t="s">
        <v>21</v>
      </c>
      <c r="F65" s="32" t="s">
        <v>7</v>
      </c>
      <c r="G65" s="35">
        <v>-826465.96501642012</v>
      </c>
      <c r="H65" s="35"/>
      <c r="I65" s="35"/>
      <c r="J65" s="35">
        <f t="shared" si="12"/>
        <v>-826465.96501642012</v>
      </c>
    </row>
    <row r="66" spans="1:10" s="44" customFormat="1" ht="13.2" x14ac:dyDescent="0.25">
      <c r="A66" s="32"/>
      <c r="B66" s="33"/>
      <c r="C66" s="32" t="s">
        <v>38</v>
      </c>
      <c r="D66" s="32" t="s">
        <v>46</v>
      </c>
      <c r="E66" s="32" t="s">
        <v>47</v>
      </c>
      <c r="F66" s="32" t="s">
        <v>7</v>
      </c>
      <c r="G66" s="35">
        <v>-18104.32</v>
      </c>
      <c r="H66" s="35">
        <v>-5917</v>
      </c>
      <c r="I66" s="35"/>
      <c r="J66" s="35">
        <f t="shared" si="12"/>
        <v>-24021.32</v>
      </c>
    </row>
    <row r="67" spans="1:10" s="44" customFormat="1" ht="13.2" x14ac:dyDescent="0.25">
      <c r="A67" s="32"/>
      <c r="B67" s="33"/>
      <c r="C67" s="32" t="s">
        <v>38</v>
      </c>
      <c r="D67" s="32" t="s">
        <v>48</v>
      </c>
      <c r="E67" s="32" t="s">
        <v>49</v>
      </c>
      <c r="F67" s="32" t="s">
        <v>7</v>
      </c>
      <c r="G67" s="35">
        <v>-17225.835540598691</v>
      </c>
      <c r="H67" s="35"/>
      <c r="I67" s="35"/>
      <c r="J67" s="35">
        <f t="shared" si="12"/>
        <v>-17225.835540598691</v>
      </c>
    </row>
    <row r="68" spans="1:10" s="44" customFormat="1" ht="13.2" x14ac:dyDescent="0.25">
      <c r="A68" s="32"/>
      <c r="B68" s="33"/>
      <c r="C68" s="32" t="s">
        <v>38</v>
      </c>
      <c r="D68" s="32" t="s">
        <v>265</v>
      </c>
      <c r="E68" s="32" t="s">
        <v>266</v>
      </c>
      <c r="F68" s="32" t="s">
        <v>7</v>
      </c>
      <c r="G68" s="35">
        <v>0</v>
      </c>
      <c r="H68" s="35">
        <v>-10220</v>
      </c>
      <c r="I68" s="35"/>
      <c r="J68" s="35">
        <f t="shared" si="12"/>
        <v>-10220</v>
      </c>
    </row>
    <row r="69" spans="1:10" s="44" customFormat="1" ht="13.2" x14ac:dyDescent="0.25">
      <c r="A69" s="32"/>
      <c r="B69" s="33"/>
      <c r="C69" s="32" t="s">
        <v>32</v>
      </c>
      <c r="D69" s="32" t="s">
        <v>21</v>
      </c>
      <c r="E69" s="32" t="s">
        <v>21</v>
      </c>
      <c r="F69" s="32" t="s">
        <v>7</v>
      </c>
      <c r="G69" s="35">
        <v>-83715.469589655157</v>
      </c>
      <c r="H69" s="35"/>
      <c r="I69" s="35"/>
      <c r="J69" s="35">
        <f t="shared" si="12"/>
        <v>-83715.469589655157</v>
      </c>
    </row>
    <row r="70" spans="1:10" s="44" customFormat="1" ht="13.2" x14ac:dyDescent="0.25">
      <c r="A70" s="32"/>
      <c r="B70" s="33"/>
      <c r="C70" s="32" t="s">
        <v>35</v>
      </c>
      <c r="D70" s="32" t="s">
        <v>21</v>
      </c>
      <c r="E70" s="32" t="s">
        <v>21</v>
      </c>
      <c r="F70" s="32" t="s">
        <v>7</v>
      </c>
      <c r="G70" s="35">
        <v>-1635818.48</v>
      </c>
      <c r="H70" s="35"/>
      <c r="I70" s="35"/>
      <c r="J70" s="35">
        <f t="shared" si="12"/>
        <v>-1635818.48</v>
      </c>
    </row>
    <row r="71" spans="1:10" s="44" customFormat="1" ht="13.2" x14ac:dyDescent="0.25">
      <c r="A71" s="32"/>
      <c r="B71" s="33"/>
      <c r="C71" s="32" t="s">
        <v>35</v>
      </c>
      <c r="D71" s="32" t="s">
        <v>66</v>
      </c>
      <c r="E71" s="32" t="s">
        <v>67</v>
      </c>
      <c r="F71" s="32" t="s">
        <v>101</v>
      </c>
      <c r="G71" s="35">
        <v>-23500000</v>
      </c>
      <c r="H71" s="35"/>
      <c r="I71" s="35"/>
      <c r="J71" s="35">
        <f t="shared" si="12"/>
        <v>-23500000</v>
      </c>
    </row>
    <row r="72" spans="1:10" s="44" customFormat="1" ht="26.4" x14ac:dyDescent="0.25">
      <c r="A72" s="32"/>
      <c r="B72" s="33"/>
      <c r="C72" s="32" t="s">
        <v>35</v>
      </c>
      <c r="D72" s="32" t="s">
        <v>68</v>
      </c>
      <c r="E72" s="33" t="s">
        <v>69</v>
      </c>
      <c r="F72" s="32" t="s">
        <v>70</v>
      </c>
      <c r="G72" s="35">
        <v>-1930000</v>
      </c>
      <c r="H72" s="35"/>
      <c r="I72" s="35"/>
      <c r="J72" s="35">
        <f t="shared" si="12"/>
        <v>-1930000</v>
      </c>
    </row>
    <row r="73" spans="1:10" s="44" customFormat="1" ht="26.4" x14ac:dyDescent="0.25">
      <c r="A73" s="32"/>
      <c r="B73" s="33"/>
      <c r="C73" s="32" t="s">
        <v>35</v>
      </c>
      <c r="D73" s="32" t="s">
        <v>71</v>
      </c>
      <c r="E73" s="33" t="s">
        <v>72</v>
      </c>
      <c r="F73" s="32" t="s">
        <v>70</v>
      </c>
      <c r="G73" s="35">
        <v>-5249532</v>
      </c>
      <c r="H73" s="35"/>
      <c r="I73" s="35"/>
      <c r="J73" s="35">
        <f t="shared" si="12"/>
        <v>-5249532</v>
      </c>
    </row>
    <row r="74" spans="1:10" s="44" customFormat="1" ht="26.4" x14ac:dyDescent="0.25">
      <c r="A74" s="32"/>
      <c r="B74" s="33"/>
      <c r="C74" s="32" t="s">
        <v>35</v>
      </c>
      <c r="D74" s="32" t="s">
        <v>73</v>
      </c>
      <c r="E74" s="33" t="s">
        <v>74</v>
      </c>
      <c r="F74" s="32" t="s">
        <v>70</v>
      </c>
      <c r="G74" s="35">
        <v>-799169</v>
      </c>
      <c r="H74" s="35"/>
      <c r="I74" s="35"/>
      <c r="J74" s="35">
        <f t="shared" si="12"/>
        <v>-799169</v>
      </c>
    </row>
    <row r="75" spans="1:10" s="44" customFormat="1" ht="13.2" x14ac:dyDescent="0.25">
      <c r="A75" s="32"/>
      <c r="B75" s="33"/>
      <c r="C75" s="32" t="s">
        <v>75</v>
      </c>
      <c r="D75" s="32" t="s">
        <v>76</v>
      </c>
      <c r="E75" s="32" t="s">
        <v>77</v>
      </c>
      <c r="F75" s="32" t="s">
        <v>78</v>
      </c>
      <c r="G75" s="35">
        <v>-4254242.9249924701</v>
      </c>
      <c r="H75" s="35"/>
      <c r="I75" s="35"/>
      <c r="J75" s="35">
        <f t="shared" si="12"/>
        <v>-4254242.9249924701</v>
      </c>
    </row>
    <row r="76" spans="1:10" s="44" customFormat="1" ht="13.2" x14ac:dyDescent="0.25">
      <c r="A76" s="32"/>
      <c r="B76" s="33"/>
      <c r="C76" s="32" t="s">
        <v>75</v>
      </c>
      <c r="D76" s="32" t="s">
        <v>50</v>
      </c>
      <c r="E76" s="32" t="s">
        <v>51</v>
      </c>
      <c r="F76" s="32" t="s">
        <v>79</v>
      </c>
      <c r="G76" s="35">
        <v>-6167700</v>
      </c>
      <c r="H76" s="35"/>
      <c r="I76" s="35"/>
      <c r="J76" s="35">
        <f t="shared" si="12"/>
        <v>-6167700</v>
      </c>
    </row>
    <row r="77" spans="1:10" s="44" customFormat="1" ht="13.2" x14ac:dyDescent="0.25">
      <c r="A77" s="32"/>
      <c r="B77" s="33"/>
      <c r="C77" s="32" t="s">
        <v>52</v>
      </c>
      <c r="D77" s="32" t="s">
        <v>21</v>
      </c>
      <c r="E77" s="32" t="s">
        <v>21</v>
      </c>
      <c r="F77" s="32" t="s">
        <v>8</v>
      </c>
      <c r="G77" s="35">
        <v>-3416.7564385902738</v>
      </c>
      <c r="H77" s="35"/>
      <c r="I77" s="35"/>
      <c r="J77" s="35">
        <f t="shared" si="12"/>
        <v>-3416.7564385902738</v>
      </c>
    </row>
    <row r="78" spans="1:10" s="44" customFormat="1" ht="26.4" x14ac:dyDescent="0.25">
      <c r="A78" s="32" t="s">
        <v>80</v>
      </c>
      <c r="B78" s="33" t="s">
        <v>81</v>
      </c>
      <c r="C78" s="32" t="s">
        <v>38</v>
      </c>
      <c r="D78" s="32" t="s">
        <v>21</v>
      </c>
      <c r="E78" s="32" t="s">
        <v>21</v>
      </c>
      <c r="F78" s="32" t="s">
        <v>7</v>
      </c>
      <c r="G78" s="35">
        <v>-274605.73975314287</v>
      </c>
      <c r="H78" s="35"/>
      <c r="I78" s="35"/>
      <c r="J78" s="35">
        <f t="shared" si="12"/>
        <v>-274605.73975314287</v>
      </c>
    </row>
    <row r="79" spans="1:10" s="44" customFormat="1" ht="13.2" x14ac:dyDescent="0.25">
      <c r="A79" s="32"/>
      <c r="B79" s="33"/>
      <c r="C79" s="32" t="s">
        <v>38</v>
      </c>
      <c r="D79" s="32" t="s">
        <v>46</v>
      </c>
      <c r="E79" s="32" t="s">
        <v>47</v>
      </c>
      <c r="F79" s="32" t="s">
        <v>7</v>
      </c>
      <c r="G79" s="35">
        <v>-5324.8</v>
      </c>
      <c r="H79" s="35">
        <v>-1740</v>
      </c>
      <c r="I79" s="35"/>
      <c r="J79" s="35">
        <f t="shared" si="12"/>
        <v>-7064.8</v>
      </c>
    </row>
    <row r="80" spans="1:10" s="44" customFormat="1" ht="13.2" x14ac:dyDescent="0.25">
      <c r="A80" s="32"/>
      <c r="B80" s="33"/>
      <c r="C80" s="32" t="s">
        <v>38</v>
      </c>
      <c r="D80" s="32" t="s">
        <v>48</v>
      </c>
      <c r="E80" s="32" t="s">
        <v>49</v>
      </c>
      <c r="F80" s="32" t="s">
        <v>7</v>
      </c>
      <c r="G80" s="35">
        <v>-947.62533021591821</v>
      </c>
      <c r="H80" s="35"/>
      <c r="I80" s="35"/>
      <c r="J80" s="35">
        <f t="shared" si="12"/>
        <v>-947.62533021591821</v>
      </c>
    </row>
    <row r="81" spans="1:10" s="44" customFormat="1" ht="13.2" x14ac:dyDescent="0.25">
      <c r="A81" s="32"/>
      <c r="B81" s="33"/>
      <c r="C81" s="32" t="s">
        <v>38</v>
      </c>
      <c r="D81" s="32" t="s">
        <v>265</v>
      </c>
      <c r="E81" s="32" t="s">
        <v>266</v>
      </c>
      <c r="F81" s="32" t="s">
        <v>7</v>
      </c>
      <c r="G81" s="35">
        <v>0</v>
      </c>
      <c r="H81" s="35">
        <v>-4440</v>
      </c>
      <c r="I81" s="35"/>
      <c r="J81" s="35">
        <f t="shared" si="12"/>
        <v>-4440</v>
      </c>
    </row>
    <row r="82" spans="1:10" s="44" customFormat="1" ht="13.2" x14ac:dyDescent="0.25">
      <c r="A82" s="32"/>
      <c r="B82" s="33"/>
      <c r="C82" s="32" t="s">
        <v>32</v>
      </c>
      <c r="D82" s="32" t="s">
        <v>21</v>
      </c>
      <c r="E82" s="32" t="s">
        <v>21</v>
      </c>
      <c r="F82" s="32" t="s">
        <v>7</v>
      </c>
      <c r="G82" s="35">
        <v>-13804.824609048119</v>
      </c>
      <c r="H82" s="35"/>
      <c r="I82" s="35"/>
      <c r="J82" s="35">
        <f t="shared" si="12"/>
        <v>-13804.824609048119</v>
      </c>
    </row>
    <row r="83" spans="1:10" s="44" customFormat="1" ht="13.2" x14ac:dyDescent="0.25">
      <c r="A83" s="32"/>
      <c r="B83" s="33"/>
      <c r="C83" s="32" t="s">
        <v>75</v>
      </c>
      <c r="D83" s="32" t="s">
        <v>76</v>
      </c>
      <c r="E83" s="32" t="s">
        <v>77</v>
      </c>
      <c r="F83" s="32" t="s">
        <v>78</v>
      </c>
      <c r="G83" s="35">
        <v>-1395482.0749975301</v>
      </c>
      <c r="H83" s="35"/>
      <c r="I83" s="35"/>
      <c r="J83" s="35">
        <f t="shared" si="12"/>
        <v>-1395482.0749975301</v>
      </c>
    </row>
    <row r="84" spans="1:10" s="44" customFormat="1" ht="13.2" x14ac:dyDescent="0.25">
      <c r="A84" s="32"/>
      <c r="B84" s="33"/>
      <c r="C84" s="32" t="s">
        <v>52</v>
      </c>
      <c r="D84" s="32" t="s">
        <v>21</v>
      </c>
      <c r="E84" s="32" t="s">
        <v>21</v>
      </c>
      <c r="F84" s="32" t="s">
        <v>8</v>
      </c>
      <c r="G84" s="35">
        <v>-2702.5853235529657</v>
      </c>
      <c r="H84" s="35"/>
      <c r="I84" s="35"/>
      <c r="J84" s="35">
        <f t="shared" si="12"/>
        <v>-2702.5853235529657</v>
      </c>
    </row>
    <row r="85" spans="1:10" s="44" customFormat="1" ht="26.4" x14ac:dyDescent="0.25">
      <c r="A85" s="32" t="s">
        <v>82</v>
      </c>
      <c r="B85" s="33" t="s">
        <v>83</v>
      </c>
      <c r="C85" s="32" t="s">
        <v>38</v>
      </c>
      <c r="D85" s="32" t="s">
        <v>21</v>
      </c>
      <c r="E85" s="32" t="s">
        <v>21</v>
      </c>
      <c r="F85" s="32" t="s">
        <v>7</v>
      </c>
      <c r="G85" s="35">
        <v>-109258.93621161414</v>
      </c>
      <c r="H85" s="35"/>
      <c r="I85" s="35"/>
      <c r="J85" s="35">
        <f t="shared" si="12"/>
        <v>-109258.93621161414</v>
      </c>
    </row>
    <row r="86" spans="1:10" s="44" customFormat="1" ht="13.2" x14ac:dyDescent="0.25">
      <c r="A86" s="32"/>
      <c r="B86" s="33"/>
      <c r="C86" s="32" t="s">
        <v>38</v>
      </c>
      <c r="D86" s="32" t="s">
        <v>48</v>
      </c>
      <c r="E86" s="32" t="s">
        <v>49</v>
      </c>
      <c r="F86" s="32" t="s">
        <v>7</v>
      </c>
      <c r="G86" s="35">
        <v>-545.79189115056465</v>
      </c>
      <c r="H86" s="35"/>
      <c r="I86" s="35"/>
      <c r="J86" s="35">
        <f t="shared" si="12"/>
        <v>-545.79189115056465</v>
      </c>
    </row>
    <row r="87" spans="1:10" s="44" customFormat="1" ht="13.2" x14ac:dyDescent="0.25">
      <c r="A87" s="32"/>
      <c r="B87" s="33"/>
      <c r="C87" s="32" t="s">
        <v>32</v>
      </c>
      <c r="D87" s="32" t="s">
        <v>21</v>
      </c>
      <c r="E87" s="32" t="s">
        <v>21</v>
      </c>
      <c r="F87" s="32" t="s">
        <v>7</v>
      </c>
      <c r="G87" s="35">
        <v>-7950.992073710504</v>
      </c>
      <c r="H87" s="35"/>
      <c r="I87" s="35"/>
      <c r="J87" s="35">
        <f t="shared" si="12"/>
        <v>-7950.992073710504</v>
      </c>
    </row>
    <row r="88" spans="1:10" s="44" customFormat="1" ht="13.2" x14ac:dyDescent="0.25">
      <c r="A88" s="32"/>
      <c r="B88" s="33"/>
      <c r="C88" s="32" t="s">
        <v>52</v>
      </c>
      <c r="D88" s="32" t="s">
        <v>21</v>
      </c>
      <c r="E88" s="32" t="s">
        <v>21</v>
      </c>
      <c r="F88" s="32" t="s">
        <v>8</v>
      </c>
      <c r="G88" s="35">
        <v>-4394.2581824991976</v>
      </c>
      <c r="H88" s="35"/>
      <c r="I88" s="35"/>
      <c r="J88" s="35">
        <f t="shared" si="12"/>
        <v>-4394.2581824991976</v>
      </c>
    </row>
    <row r="89" spans="1:10" s="44" customFormat="1" ht="13.2" x14ac:dyDescent="0.3">
      <c r="A89" s="66" t="s">
        <v>84</v>
      </c>
      <c r="B89" s="66"/>
      <c r="C89" s="66"/>
      <c r="D89" s="43"/>
      <c r="E89" s="43"/>
      <c r="F89" s="43"/>
      <c r="G89" s="41">
        <f>+SUBTOTAL(9, G91:G153)</f>
        <v>-74050039.531001359</v>
      </c>
      <c r="H89" s="41">
        <f>+SUBTOTAL(9, H91:H153)</f>
        <v>-4090554.3353025001</v>
      </c>
      <c r="I89" s="41">
        <f>+SUBTOTAL(9, I91:I153)</f>
        <v>17100</v>
      </c>
      <c r="J89" s="41">
        <f>+SUBTOTAL(9, J91:J153)</f>
        <v>-78123493.866303846</v>
      </c>
    </row>
    <row r="90" spans="1:10" s="44" customFormat="1" ht="13.2" x14ac:dyDescent="0.3">
      <c r="A90" s="66" t="s">
        <v>85</v>
      </c>
      <c r="B90" s="66"/>
      <c r="C90" s="47"/>
      <c r="D90" s="43"/>
      <c r="E90" s="43"/>
      <c r="F90" s="43"/>
      <c r="G90" s="41">
        <f>+SUBTOTAL(9, G92:G153)</f>
        <v>-74050039.531001359</v>
      </c>
      <c r="H90" s="41">
        <f t="shared" ref="H90:J90" si="13">+SUBTOTAL(9, H92:H153)</f>
        <v>-4090554.3353025001</v>
      </c>
      <c r="I90" s="41">
        <f t="shared" si="13"/>
        <v>17100</v>
      </c>
      <c r="J90" s="41">
        <f t="shared" si="13"/>
        <v>-78123493.866303846</v>
      </c>
    </row>
    <row r="91" spans="1:10" s="44" customFormat="1" ht="13.2" x14ac:dyDescent="0.3">
      <c r="A91" s="63" t="s">
        <v>86</v>
      </c>
      <c r="B91" s="63"/>
      <c r="C91" s="47"/>
      <c r="D91" s="43"/>
      <c r="E91" s="43"/>
      <c r="F91" s="43"/>
      <c r="G91" s="41">
        <f>+SUBTOTAL(9, G92:G95)</f>
        <v>-3277245.9989800001</v>
      </c>
      <c r="H91" s="41">
        <f t="shared" ref="H91:J91" si="14">+SUBTOTAL(9, H92:H95)</f>
        <v>-186900</v>
      </c>
      <c r="I91" s="41">
        <f t="shared" si="14"/>
        <v>0</v>
      </c>
      <c r="J91" s="41">
        <f t="shared" si="14"/>
        <v>-3464145.9989800001</v>
      </c>
    </row>
    <row r="92" spans="1:10" s="44" customFormat="1" ht="14.25" customHeight="1" x14ac:dyDescent="0.25">
      <c r="A92" s="32" t="s">
        <v>87</v>
      </c>
      <c r="B92" s="33" t="s">
        <v>88</v>
      </c>
      <c r="C92" s="32" t="s">
        <v>38</v>
      </c>
      <c r="D92" s="32" t="s">
        <v>89</v>
      </c>
      <c r="E92" s="32" t="s">
        <v>90</v>
      </c>
      <c r="F92" s="32" t="s">
        <v>6</v>
      </c>
      <c r="G92" s="48">
        <v>-1886580</v>
      </c>
      <c r="H92" s="48"/>
      <c r="I92" s="48"/>
      <c r="J92" s="35">
        <f t="shared" si="12"/>
        <v>-1886580</v>
      </c>
    </row>
    <row r="93" spans="1:10" s="44" customFormat="1" ht="14.25" customHeight="1" x14ac:dyDescent="0.25">
      <c r="A93" s="32"/>
      <c r="B93" s="33"/>
      <c r="C93" s="32" t="s">
        <v>38</v>
      </c>
      <c r="D93" s="32" t="s">
        <v>269</v>
      </c>
      <c r="E93" s="32" t="s">
        <v>270</v>
      </c>
      <c r="F93" s="32" t="s">
        <v>6</v>
      </c>
      <c r="G93" s="48">
        <v>0</v>
      </c>
      <c r="H93" s="48">
        <v>-36900</v>
      </c>
      <c r="I93" s="48"/>
      <c r="J93" s="35">
        <f t="shared" si="12"/>
        <v>-36900</v>
      </c>
    </row>
    <row r="94" spans="1:10" s="44" customFormat="1" ht="14.25" customHeight="1" x14ac:dyDescent="0.25">
      <c r="A94" s="32"/>
      <c r="B94" s="33"/>
      <c r="C94" s="32" t="s">
        <v>38</v>
      </c>
      <c r="D94" s="32" t="s">
        <v>271</v>
      </c>
      <c r="E94" s="32" t="s">
        <v>272</v>
      </c>
      <c r="F94" s="32" t="s">
        <v>6</v>
      </c>
      <c r="G94" s="48">
        <v>0</v>
      </c>
      <c r="H94" s="48">
        <v>-150000</v>
      </c>
      <c r="I94" s="48"/>
      <c r="J94" s="35">
        <f t="shared" si="12"/>
        <v>-150000</v>
      </c>
    </row>
    <row r="95" spans="1:10" s="44" customFormat="1" ht="13.2" x14ac:dyDescent="0.25">
      <c r="A95" s="32"/>
      <c r="B95" s="33"/>
      <c r="C95" s="32" t="s">
        <v>32</v>
      </c>
      <c r="D95" s="32" t="s">
        <v>89</v>
      </c>
      <c r="E95" s="32" t="s">
        <v>90</v>
      </c>
      <c r="F95" s="32" t="s">
        <v>91</v>
      </c>
      <c r="G95" s="48">
        <v>-1390665.9989800001</v>
      </c>
      <c r="H95" s="48"/>
      <c r="I95" s="48"/>
      <c r="J95" s="35">
        <f t="shared" si="12"/>
        <v>-1390665.9989800001</v>
      </c>
    </row>
    <row r="96" spans="1:10" s="44" customFormat="1" ht="13.2" x14ac:dyDescent="0.3">
      <c r="A96" s="63" t="s">
        <v>43</v>
      </c>
      <c r="B96" s="63"/>
      <c r="C96" s="45"/>
      <c r="D96" s="43"/>
      <c r="E96" s="43"/>
      <c r="F96" s="43"/>
      <c r="G96" s="41">
        <f>+SUBTOTAL(9, G97:G153)</f>
        <v>-70772793.532021344</v>
      </c>
      <c r="H96" s="41">
        <f t="shared" ref="H96:J96" si="15">+SUBTOTAL(9, H97:H153)</f>
        <v>-3903654.3353025001</v>
      </c>
      <c r="I96" s="41">
        <f t="shared" si="15"/>
        <v>17100</v>
      </c>
      <c r="J96" s="41">
        <f t="shared" si="15"/>
        <v>-74659347.867323861</v>
      </c>
    </row>
    <row r="97" spans="1:10" s="44" customFormat="1" ht="13.2" x14ac:dyDescent="0.25">
      <c r="A97" s="32" t="s">
        <v>92</v>
      </c>
      <c r="B97" s="33" t="s">
        <v>93</v>
      </c>
      <c r="C97" s="32" t="s">
        <v>38</v>
      </c>
      <c r="D97" s="32" t="s">
        <v>21</v>
      </c>
      <c r="E97" s="32" t="s">
        <v>21</v>
      </c>
      <c r="F97" s="32" t="s">
        <v>7</v>
      </c>
      <c r="G97" s="35">
        <v>-206188.2228624312</v>
      </c>
      <c r="H97" s="35"/>
      <c r="I97" s="35"/>
      <c r="J97" s="35">
        <f t="shared" si="12"/>
        <v>-206188.2228624312</v>
      </c>
    </row>
    <row r="98" spans="1:10" s="44" customFormat="1" ht="13.2" x14ac:dyDescent="0.25">
      <c r="A98" s="32"/>
      <c r="B98" s="33"/>
      <c r="C98" s="32" t="s">
        <v>38</v>
      </c>
      <c r="D98" s="32" t="s">
        <v>48</v>
      </c>
      <c r="E98" s="32" t="s">
        <v>49</v>
      </c>
      <c r="F98" s="32" t="s">
        <v>7</v>
      </c>
      <c r="G98" s="35">
        <v>-1803.2146011975904</v>
      </c>
      <c r="H98" s="35"/>
      <c r="I98" s="35"/>
      <c r="J98" s="35">
        <f t="shared" si="12"/>
        <v>-1803.2146011975904</v>
      </c>
    </row>
    <row r="99" spans="1:10" s="44" customFormat="1" ht="13.2" x14ac:dyDescent="0.25">
      <c r="A99" s="32"/>
      <c r="B99" s="33"/>
      <c r="C99" s="32" t="s">
        <v>38</v>
      </c>
      <c r="D99" s="32" t="s">
        <v>273</v>
      </c>
      <c r="E99" s="32" t="s">
        <v>274</v>
      </c>
      <c r="F99" s="32" t="s">
        <v>7</v>
      </c>
      <c r="G99" s="35">
        <v>0</v>
      </c>
      <c r="H99" s="35">
        <v>-43880</v>
      </c>
      <c r="I99" s="35"/>
      <c r="J99" s="35">
        <f t="shared" si="12"/>
        <v>-43880</v>
      </c>
    </row>
    <row r="100" spans="1:10" s="44" customFormat="1" ht="13.2" x14ac:dyDescent="0.25">
      <c r="A100" s="32"/>
      <c r="B100" s="33"/>
      <c r="C100" s="32" t="s">
        <v>38</v>
      </c>
      <c r="D100" s="32" t="s">
        <v>265</v>
      </c>
      <c r="E100" s="32" t="s">
        <v>266</v>
      </c>
      <c r="F100" s="32" t="s">
        <v>7</v>
      </c>
      <c r="G100" s="35">
        <v>0</v>
      </c>
      <c r="H100" s="35">
        <v>-2528.9996875000006</v>
      </c>
      <c r="I100" s="35"/>
      <c r="J100" s="35">
        <f t="shared" si="12"/>
        <v>-2528.9996875000006</v>
      </c>
    </row>
    <row r="101" spans="1:10" s="44" customFormat="1" ht="13.2" x14ac:dyDescent="0.25">
      <c r="A101" s="32"/>
      <c r="B101" s="33"/>
      <c r="C101" s="32" t="s">
        <v>32</v>
      </c>
      <c r="D101" s="32" t="s">
        <v>21</v>
      </c>
      <c r="E101" s="32" t="s">
        <v>21</v>
      </c>
      <c r="F101" s="32" t="s">
        <v>7</v>
      </c>
      <c r="G101" s="35">
        <v>-532411.99479662837</v>
      </c>
      <c r="H101" s="35"/>
      <c r="I101" s="35"/>
      <c r="J101" s="35">
        <f t="shared" si="12"/>
        <v>-532411.99479662837</v>
      </c>
    </row>
    <row r="102" spans="1:10" s="44" customFormat="1" ht="13.2" x14ac:dyDescent="0.25">
      <c r="A102" s="32"/>
      <c r="B102" s="33"/>
      <c r="C102" s="32" t="s">
        <v>52</v>
      </c>
      <c r="D102" s="32" t="s">
        <v>21</v>
      </c>
      <c r="E102" s="32" t="s">
        <v>21</v>
      </c>
      <c r="F102" s="32" t="s">
        <v>8</v>
      </c>
      <c r="G102" s="35">
        <v>-1180.8499215995405</v>
      </c>
      <c r="H102" s="35"/>
      <c r="I102" s="35"/>
      <c r="J102" s="35">
        <f t="shared" si="12"/>
        <v>-1180.8499215995405</v>
      </c>
    </row>
    <row r="103" spans="1:10" s="44" customFormat="1" ht="26.4" x14ac:dyDescent="0.25">
      <c r="A103" s="32" t="s">
        <v>94</v>
      </c>
      <c r="B103" s="33" t="s">
        <v>95</v>
      </c>
      <c r="C103" s="32" t="s">
        <v>38</v>
      </c>
      <c r="D103" s="32" t="s">
        <v>21</v>
      </c>
      <c r="E103" s="32" t="s">
        <v>21</v>
      </c>
      <c r="F103" s="32" t="s">
        <v>7</v>
      </c>
      <c r="G103" s="35">
        <v>-3868469.2961040726</v>
      </c>
      <c r="H103" s="35"/>
      <c r="I103" s="35">
        <f>17100-150000</f>
        <v>-132900</v>
      </c>
      <c r="J103" s="35">
        <f t="shared" si="12"/>
        <v>-4001369.2961040726</v>
      </c>
    </row>
    <row r="104" spans="1:10" s="44" customFormat="1" ht="13.2" x14ac:dyDescent="0.25">
      <c r="A104" s="32"/>
      <c r="B104" s="33"/>
      <c r="C104" s="32" t="s">
        <v>38</v>
      </c>
      <c r="D104" s="32" t="s">
        <v>269</v>
      </c>
      <c r="E104" s="32" t="s">
        <v>270</v>
      </c>
      <c r="F104" s="32" t="s">
        <v>7</v>
      </c>
      <c r="G104" s="35">
        <v>0</v>
      </c>
      <c r="H104" s="35">
        <v>-1230000</v>
      </c>
      <c r="I104" s="35"/>
      <c r="J104" s="35">
        <f t="shared" si="12"/>
        <v>-1230000</v>
      </c>
    </row>
    <row r="105" spans="1:10" s="44" customFormat="1" ht="13.2" x14ac:dyDescent="0.25">
      <c r="A105" s="32"/>
      <c r="B105" s="33"/>
      <c r="C105" s="32" t="s">
        <v>38</v>
      </c>
      <c r="D105" s="32" t="s">
        <v>96</v>
      </c>
      <c r="E105" s="32" t="s">
        <v>97</v>
      </c>
      <c r="F105" s="32" t="s">
        <v>230</v>
      </c>
      <c r="G105" s="35">
        <v>-699999.99999000004</v>
      </c>
      <c r="H105" s="35">
        <v>-104008</v>
      </c>
      <c r="I105" s="35">
        <v>150000</v>
      </c>
      <c r="J105" s="35">
        <f t="shared" si="12"/>
        <v>-654007.99999000004</v>
      </c>
    </row>
    <row r="106" spans="1:10" s="44" customFormat="1" ht="13.2" x14ac:dyDescent="0.25">
      <c r="A106" s="32"/>
      <c r="B106" s="33"/>
      <c r="C106" s="32" t="s">
        <v>38</v>
      </c>
      <c r="D106" s="32" t="s">
        <v>46</v>
      </c>
      <c r="E106" s="32" t="s">
        <v>47</v>
      </c>
      <c r="F106" s="32" t="s">
        <v>7</v>
      </c>
      <c r="G106" s="35">
        <v>-853427.90915700002</v>
      </c>
      <c r="H106" s="35">
        <v>-3586</v>
      </c>
      <c r="I106" s="35"/>
      <c r="J106" s="35">
        <f t="shared" si="12"/>
        <v>-857013.90915700002</v>
      </c>
    </row>
    <row r="107" spans="1:10" s="44" customFormat="1" ht="13.2" x14ac:dyDescent="0.25">
      <c r="A107" s="32"/>
      <c r="B107" s="33"/>
      <c r="C107" s="32" t="s">
        <v>38</v>
      </c>
      <c r="D107" s="32" t="s">
        <v>48</v>
      </c>
      <c r="E107" s="32" t="s">
        <v>49</v>
      </c>
      <c r="F107" s="32" t="s">
        <v>7</v>
      </c>
      <c r="G107" s="35">
        <v>-8872.4103326749446</v>
      </c>
      <c r="H107" s="35"/>
      <c r="I107" s="35"/>
      <c r="J107" s="35">
        <f t="shared" si="12"/>
        <v>-8872.4103326749446</v>
      </c>
    </row>
    <row r="108" spans="1:10" s="44" customFormat="1" ht="13.2" x14ac:dyDescent="0.25">
      <c r="A108" s="32"/>
      <c r="B108" s="33"/>
      <c r="C108" s="32" t="s">
        <v>38</v>
      </c>
      <c r="D108" s="32" t="s">
        <v>263</v>
      </c>
      <c r="E108" s="32" t="s">
        <v>264</v>
      </c>
      <c r="F108" s="32" t="s">
        <v>7</v>
      </c>
      <c r="G108" s="35">
        <v>0</v>
      </c>
      <c r="H108" s="35">
        <v>-255582.99999000004</v>
      </c>
      <c r="I108" s="35"/>
      <c r="J108" s="35">
        <f t="shared" si="12"/>
        <v>-255582.99999000004</v>
      </c>
    </row>
    <row r="109" spans="1:10" s="44" customFormat="1" ht="13.2" x14ac:dyDescent="0.25">
      <c r="A109" s="32"/>
      <c r="B109" s="33"/>
      <c r="C109" s="32" t="s">
        <v>38</v>
      </c>
      <c r="D109" s="32" t="s">
        <v>273</v>
      </c>
      <c r="E109" s="32" t="s">
        <v>274</v>
      </c>
      <c r="F109" s="32" t="s">
        <v>7</v>
      </c>
      <c r="G109" s="35">
        <v>0</v>
      </c>
      <c r="H109" s="35">
        <v>-254427</v>
      </c>
      <c r="I109" s="35"/>
      <c r="J109" s="35">
        <f t="shared" si="12"/>
        <v>-254427</v>
      </c>
    </row>
    <row r="110" spans="1:10" s="44" customFormat="1" ht="13.2" x14ac:dyDescent="0.25">
      <c r="A110" s="32"/>
      <c r="B110" s="33"/>
      <c r="C110" s="32" t="s">
        <v>38</v>
      </c>
      <c r="D110" s="32" t="s">
        <v>265</v>
      </c>
      <c r="E110" s="32" t="s">
        <v>266</v>
      </c>
      <c r="F110" s="32" t="s">
        <v>7</v>
      </c>
      <c r="G110" s="35">
        <v>0</v>
      </c>
      <c r="H110" s="35">
        <v>-782553.05189024995</v>
      </c>
      <c r="I110" s="35"/>
      <c r="J110" s="35">
        <f t="shared" si="12"/>
        <v>-782553.05189024995</v>
      </c>
    </row>
    <row r="111" spans="1:10" s="44" customFormat="1" ht="13.2" x14ac:dyDescent="0.25">
      <c r="A111" s="32"/>
      <c r="B111" s="33"/>
      <c r="C111" s="32" t="s">
        <v>98</v>
      </c>
      <c r="D111" s="32" t="s">
        <v>21</v>
      </c>
      <c r="E111" s="32" t="s">
        <v>21</v>
      </c>
      <c r="F111" s="32" t="s">
        <v>237</v>
      </c>
      <c r="G111" s="35">
        <v>-4487347.9999999991</v>
      </c>
      <c r="H111" s="35"/>
      <c r="I111" s="35"/>
      <c r="J111" s="35">
        <f t="shared" si="12"/>
        <v>-4487347.9999999991</v>
      </c>
    </row>
    <row r="112" spans="1:10" s="44" customFormat="1" ht="13.2" x14ac:dyDescent="0.25">
      <c r="A112" s="32"/>
      <c r="B112" s="33"/>
      <c r="C112" s="32" t="s">
        <v>98</v>
      </c>
      <c r="D112" s="32" t="s">
        <v>89</v>
      </c>
      <c r="E112" s="32" t="s">
        <v>90</v>
      </c>
      <c r="F112" s="32" t="s">
        <v>236</v>
      </c>
      <c r="G112" s="35">
        <v>-3428571.4285714291</v>
      </c>
      <c r="H112" s="35"/>
      <c r="I112" s="35"/>
      <c r="J112" s="35">
        <f t="shared" si="12"/>
        <v>-3428571.4285714291</v>
      </c>
    </row>
    <row r="113" spans="1:10" s="44" customFormat="1" ht="13.2" x14ac:dyDescent="0.25">
      <c r="A113" s="32"/>
      <c r="B113" s="33"/>
      <c r="C113" s="32" t="s">
        <v>98</v>
      </c>
      <c r="D113" s="32" t="s">
        <v>99</v>
      </c>
      <c r="E113" s="32" t="s">
        <v>100</v>
      </c>
      <c r="F113" s="32" t="s">
        <v>101</v>
      </c>
      <c r="G113" s="35">
        <v>-530828.62764705904</v>
      </c>
      <c r="H113" s="35"/>
      <c r="I113" s="35"/>
      <c r="J113" s="35">
        <f t="shared" si="12"/>
        <v>-530828.62764705904</v>
      </c>
    </row>
    <row r="114" spans="1:10" s="44" customFormat="1" ht="13.2" x14ac:dyDescent="0.25">
      <c r="A114" s="32"/>
      <c r="B114" s="33"/>
      <c r="C114" s="32" t="s">
        <v>32</v>
      </c>
      <c r="D114" s="32" t="s">
        <v>21</v>
      </c>
      <c r="E114" s="32" t="s">
        <v>21</v>
      </c>
      <c r="F114" s="32" t="s">
        <v>7</v>
      </c>
      <c r="G114" s="35">
        <v>-2040004.4937880635</v>
      </c>
      <c r="H114" s="35"/>
      <c r="I114" s="35"/>
      <c r="J114" s="35">
        <f t="shared" si="12"/>
        <v>-2040004.4937880635</v>
      </c>
    </row>
    <row r="115" spans="1:10" s="44" customFormat="1" ht="13.2" x14ac:dyDescent="0.25">
      <c r="A115" s="32"/>
      <c r="B115" s="33"/>
      <c r="C115" s="32" t="s">
        <v>35</v>
      </c>
      <c r="D115" s="32" t="s">
        <v>21</v>
      </c>
      <c r="E115" s="32" t="s">
        <v>21</v>
      </c>
      <c r="F115" s="32" t="s">
        <v>237</v>
      </c>
      <c r="G115" s="35">
        <v>-25482760.997959998</v>
      </c>
      <c r="H115" s="35"/>
      <c r="I115" s="35"/>
      <c r="J115" s="35">
        <f t="shared" si="12"/>
        <v>-25482760.997959998</v>
      </c>
    </row>
    <row r="116" spans="1:10" s="44" customFormat="1" ht="13.2" x14ac:dyDescent="0.25">
      <c r="A116" s="32"/>
      <c r="B116" s="33"/>
      <c r="C116" s="32" t="s">
        <v>35</v>
      </c>
      <c r="D116" s="32" t="s">
        <v>89</v>
      </c>
      <c r="E116" s="32" t="s">
        <v>90</v>
      </c>
      <c r="F116" s="32" t="s">
        <v>236</v>
      </c>
      <c r="G116" s="35">
        <v>-11498096.997960001</v>
      </c>
      <c r="H116" s="35"/>
      <c r="I116" s="35"/>
      <c r="J116" s="35">
        <f t="shared" ref="J116:J192" si="16">+G116+H116+I116</f>
        <v>-11498096.997960001</v>
      </c>
    </row>
    <row r="117" spans="1:10" s="44" customFormat="1" ht="13.2" x14ac:dyDescent="0.25">
      <c r="A117" s="32"/>
      <c r="B117" s="33"/>
      <c r="C117" s="32" t="s">
        <v>35</v>
      </c>
      <c r="D117" s="32" t="s">
        <v>99</v>
      </c>
      <c r="E117" s="32" t="s">
        <v>100</v>
      </c>
      <c r="F117" s="32" t="s">
        <v>101</v>
      </c>
      <c r="G117" s="35">
        <v>-3008028.89</v>
      </c>
      <c r="H117" s="35"/>
      <c r="I117" s="35"/>
      <c r="J117" s="35">
        <f t="shared" si="16"/>
        <v>-3008028.89</v>
      </c>
    </row>
    <row r="118" spans="1:10" s="44" customFormat="1" ht="13.2" x14ac:dyDescent="0.25">
      <c r="A118" s="32"/>
      <c r="B118" s="33"/>
      <c r="C118" s="32" t="s">
        <v>52</v>
      </c>
      <c r="D118" s="32" t="s">
        <v>21</v>
      </c>
      <c r="E118" s="32" t="s">
        <v>21</v>
      </c>
      <c r="F118" s="32" t="s">
        <v>8</v>
      </c>
      <c r="G118" s="35">
        <v>-19287.72120983377</v>
      </c>
      <c r="H118" s="35"/>
      <c r="I118" s="35"/>
      <c r="J118" s="35">
        <f t="shared" si="16"/>
        <v>-19287.72120983377</v>
      </c>
    </row>
    <row r="119" spans="1:10" s="44" customFormat="1" ht="26.4" x14ac:dyDescent="0.25">
      <c r="A119" s="32" t="s">
        <v>102</v>
      </c>
      <c r="B119" s="33" t="s">
        <v>103</v>
      </c>
      <c r="C119" s="32" t="s">
        <v>38</v>
      </c>
      <c r="D119" s="32" t="s">
        <v>21</v>
      </c>
      <c r="E119" s="32" t="s">
        <v>21</v>
      </c>
      <c r="F119" s="32" t="s">
        <v>7</v>
      </c>
      <c r="G119" s="35">
        <v>-406607.27613020374</v>
      </c>
      <c r="H119" s="35"/>
      <c r="I119" s="35"/>
      <c r="J119" s="35">
        <f t="shared" si="16"/>
        <v>-406607.27613020374</v>
      </c>
    </row>
    <row r="120" spans="1:10" s="44" customFormat="1" ht="13.2" x14ac:dyDescent="0.25">
      <c r="A120" s="32"/>
      <c r="B120" s="33"/>
      <c r="C120" s="32" t="s">
        <v>38</v>
      </c>
      <c r="D120" s="32" t="s">
        <v>46</v>
      </c>
      <c r="E120" s="32" t="s">
        <v>47</v>
      </c>
      <c r="F120" s="32" t="s">
        <v>7</v>
      </c>
      <c r="G120" s="35">
        <v>-3037.109997</v>
      </c>
      <c r="H120" s="35">
        <v>-13</v>
      </c>
      <c r="I120" s="35"/>
      <c r="J120" s="35">
        <f t="shared" si="16"/>
        <v>-3050.109997</v>
      </c>
    </row>
    <row r="121" spans="1:10" s="44" customFormat="1" ht="13.2" x14ac:dyDescent="0.25">
      <c r="A121" s="32"/>
      <c r="B121" s="33"/>
      <c r="C121" s="32" t="s">
        <v>38</v>
      </c>
      <c r="D121" s="32" t="s">
        <v>48</v>
      </c>
      <c r="E121" s="32" t="s">
        <v>49</v>
      </c>
      <c r="F121" s="32" t="s">
        <v>7</v>
      </c>
      <c r="G121" s="35">
        <v>-746.70862068324152</v>
      </c>
      <c r="H121" s="35"/>
      <c r="I121" s="35"/>
      <c r="J121" s="35">
        <f t="shared" si="16"/>
        <v>-746.70862068324152</v>
      </c>
    </row>
    <row r="122" spans="1:10" s="44" customFormat="1" ht="13.2" x14ac:dyDescent="0.25">
      <c r="A122" s="32"/>
      <c r="B122" s="33"/>
      <c r="C122" s="32" t="s">
        <v>38</v>
      </c>
      <c r="D122" s="32" t="s">
        <v>263</v>
      </c>
      <c r="E122" s="32" t="s">
        <v>264</v>
      </c>
      <c r="F122" s="32" t="s">
        <v>7</v>
      </c>
      <c r="G122" s="35">
        <v>0</v>
      </c>
      <c r="H122" s="35">
        <v>-454417</v>
      </c>
      <c r="I122" s="35"/>
      <c r="J122" s="35">
        <f t="shared" si="16"/>
        <v>-454417</v>
      </c>
    </row>
    <row r="123" spans="1:10" s="44" customFormat="1" ht="13.2" x14ac:dyDescent="0.25">
      <c r="A123" s="32"/>
      <c r="B123" s="33"/>
      <c r="C123" s="32" t="s">
        <v>38</v>
      </c>
      <c r="D123" s="32" t="s">
        <v>273</v>
      </c>
      <c r="E123" s="32" t="s">
        <v>274</v>
      </c>
      <c r="F123" s="32" t="s">
        <v>7</v>
      </c>
      <c r="G123" s="35">
        <v>0</v>
      </c>
      <c r="H123" s="35">
        <v>-577858</v>
      </c>
      <c r="I123" s="35"/>
      <c r="J123" s="35">
        <f t="shared" si="16"/>
        <v>-577858</v>
      </c>
    </row>
    <row r="124" spans="1:10" s="44" customFormat="1" ht="13.2" x14ac:dyDescent="0.25">
      <c r="A124" s="32"/>
      <c r="B124" s="33"/>
      <c r="C124" s="32" t="s">
        <v>38</v>
      </c>
      <c r="D124" s="32" t="s">
        <v>265</v>
      </c>
      <c r="E124" s="32" t="s">
        <v>266</v>
      </c>
      <c r="F124" s="32" t="s">
        <v>7</v>
      </c>
      <c r="G124" s="35">
        <v>0</v>
      </c>
      <c r="H124" s="35">
        <v>-3541.6485287499977</v>
      </c>
      <c r="I124" s="35"/>
      <c r="J124" s="35">
        <f t="shared" si="16"/>
        <v>-3541.6485287499977</v>
      </c>
    </row>
    <row r="125" spans="1:10" s="44" customFormat="1" ht="13.2" x14ac:dyDescent="0.25">
      <c r="A125" s="32"/>
      <c r="B125" s="33"/>
      <c r="C125" s="32" t="s">
        <v>32</v>
      </c>
      <c r="D125" s="32" t="s">
        <v>21</v>
      </c>
      <c r="E125" s="32" t="s">
        <v>21</v>
      </c>
      <c r="F125" s="32" t="s">
        <v>7</v>
      </c>
      <c r="G125" s="35">
        <v>-453976.90834137937</v>
      </c>
      <c r="H125" s="35"/>
      <c r="I125" s="35"/>
      <c r="J125" s="35">
        <f t="shared" si="16"/>
        <v>-453976.90834137937</v>
      </c>
    </row>
    <row r="126" spans="1:10" s="44" customFormat="1" ht="13.2" x14ac:dyDescent="0.25">
      <c r="A126" s="32"/>
      <c r="B126" s="33"/>
      <c r="C126" s="32" t="s">
        <v>52</v>
      </c>
      <c r="D126" s="32" t="s">
        <v>21</v>
      </c>
      <c r="E126" s="32" t="s">
        <v>21</v>
      </c>
      <c r="F126" s="32" t="s">
        <v>8</v>
      </c>
      <c r="G126" s="35">
        <v>-2028.898805418391</v>
      </c>
      <c r="H126" s="35"/>
      <c r="I126" s="35"/>
      <c r="J126" s="35">
        <f t="shared" si="16"/>
        <v>-2028.898805418391</v>
      </c>
    </row>
    <row r="127" spans="1:10" s="44" customFormat="1" ht="39.6" x14ac:dyDescent="0.25">
      <c r="A127" s="32" t="s">
        <v>104</v>
      </c>
      <c r="B127" s="51" t="s">
        <v>291</v>
      </c>
      <c r="C127" s="32" t="s">
        <v>38</v>
      </c>
      <c r="D127" s="32" t="s">
        <v>21</v>
      </c>
      <c r="E127" s="32" t="s">
        <v>21</v>
      </c>
      <c r="F127" s="32" t="s">
        <v>7</v>
      </c>
      <c r="G127" s="35">
        <v>-91843.709950435601</v>
      </c>
      <c r="H127" s="35"/>
      <c r="I127" s="35"/>
      <c r="J127" s="35">
        <f t="shared" si="16"/>
        <v>-91843.709950435601</v>
      </c>
    </row>
    <row r="128" spans="1:10" s="44" customFormat="1" ht="13.2" x14ac:dyDescent="0.25">
      <c r="A128" s="32"/>
      <c r="B128" s="33"/>
      <c r="C128" s="32" t="s">
        <v>38</v>
      </c>
      <c r="D128" s="32" t="s">
        <v>48</v>
      </c>
      <c r="E128" s="32" t="s">
        <v>49</v>
      </c>
      <c r="F128" s="32" t="s">
        <v>7</v>
      </c>
      <c r="G128" s="35">
        <v>-755.38353877500822</v>
      </c>
      <c r="H128" s="35"/>
      <c r="I128" s="35"/>
      <c r="J128" s="35">
        <f t="shared" si="16"/>
        <v>-755.38353877500822</v>
      </c>
    </row>
    <row r="129" spans="1:10" s="44" customFormat="1" ht="13.2" x14ac:dyDescent="0.25">
      <c r="A129" s="32"/>
      <c r="B129" s="33"/>
      <c r="C129" s="32" t="s">
        <v>38</v>
      </c>
      <c r="D129" s="32" t="s">
        <v>273</v>
      </c>
      <c r="E129" s="32" t="s">
        <v>274</v>
      </c>
      <c r="F129" s="32" t="s">
        <v>7</v>
      </c>
      <c r="G129" s="35">
        <v>0</v>
      </c>
      <c r="H129" s="35">
        <v>-183612</v>
      </c>
      <c r="I129" s="35"/>
      <c r="J129" s="35">
        <f t="shared" si="16"/>
        <v>-183612</v>
      </c>
    </row>
    <row r="130" spans="1:10" s="44" customFormat="1" ht="13.2" x14ac:dyDescent="0.25">
      <c r="A130" s="32"/>
      <c r="B130" s="33"/>
      <c r="C130" s="32" t="s">
        <v>38</v>
      </c>
      <c r="D130" s="32" t="s">
        <v>265</v>
      </c>
      <c r="E130" s="32" t="s">
        <v>266</v>
      </c>
      <c r="F130" s="32" t="s">
        <v>7</v>
      </c>
      <c r="G130" s="35">
        <v>0</v>
      </c>
      <c r="H130" s="35">
        <v>-1457.1436587500002</v>
      </c>
      <c r="I130" s="35"/>
      <c r="J130" s="35">
        <f t="shared" si="16"/>
        <v>-1457.1436587500002</v>
      </c>
    </row>
    <row r="131" spans="1:10" s="44" customFormat="1" ht="13.2" x14ac:dyDescent="0.25">
      <c r="A131" s="32"/>
      <c r="B131" s="33"/>
      <c r="C131" s="32" t="s">
        <v>32</v>
      </c>
      <c r="D131" s="32" t="s">
        <v>21</v>
      </c>
      <c r="E131" s="32" t="s">
        <v>21</v>
      </c>
      <c r="F131" s="32" t="s">
        <v>7</v>
      </c>
      <c r="G131" s="35">
        <v>-10879.455129429618</v>
      </c>
      <c r="H131" s="35"/>
      <c r="I131" s="35"/>
      <c r="J131" s="35">
        <f t="shared" si="16"/>
        <v>-10879.455129429618</v>
      </c>
    </row>
    <row r="132" spans="1:10" s="44" customFormat="1" ht="13.2" x14ac:dyDescent="0.25">
      <c r="A132" s="32"/>
      <c r="B132" s="33"/>
      <c r="C132" s="32" t="s">
        <v>52</v>
      </c>
      <c r="D132" s="32" t="s">
        <v>21</v>
      </c>
      <c r="E132" s="32" t="s">
        <v>21</v>
      </c>
      <c r="F132" s="32" t="s">
        <v>8</v>
      </c>
      <c r="G132" s="35">
        <v>-417.8795649934118</v>
      </c>
      <c r="H132" s="35"/>
      <c r="I132" s="35"/>
      <c r="J132" s="35">
        <f t="shared" si="16"/>
        <v>-417.8795649934118</v>
      </c>
    </row>
    <row r="133" spans="1:10" s="44" customFormat="1" ht="13.2" x14ac:dyDescent="0.25">
      <c r="A133" s="32" t="s">
        <v>105</v>
      </c>
      <c r="B133" s="33" t="s">
        <v>106</v>
      </c>
      <c r="C133" s="32" t="s">
        <v>38</v>
      </c>
      <c r="D133" s="32" t="s">
        <v>21</v>
      </c>
      <c r="E133" s="32" t="s">
        <v>21</v>
      </c>
      <c r="F133" s="32" t="s">
        <v>7</v>
      </c>
      <c r="G133" s="35">
        <v>-28391.082727981608</v>
      </c>
      <c r="H133" s="35"/>
      <c r="I133" s="35"/>
      <c r="J133" s="35">
        <f t="shared" si="16"/>
        <v>-28391.082727981608</v>
      </c>
    </row>
    <row r="134" spans="1:10" s="44" customFormat="1" ht="13.2" x14ac:dyDescent="0.25">
      <c r="A134" s="32"/>
      <c r="B134" s="33"/>
      <c r="C134" s="32" t="s">
        <v>38</v>
      </c>
      <c r="D134" s="32" t="s">
        <v>48</v>
      </c>
      <c r="E134" s="32" t="s">
        <v>49</v>
      </c>
      <c r="F134" s="32" t="s">
        <v>7</v>
      </c>
      <c r="G134" s="35">
        <v>-225.28187646878192</v>
      </c>
      <c r="H134" s="35"/>
      <c r="I134" s="35"/>
      <c r="J134" s="35">
        <f t="shared" si="16"/>
        <v>-225.28187646878192</v>
      </c>
    </row>
    <row r="135" spans="1:10" s="44" customFormat="1" ht="13.2" x14ac:dyDescent="0.25">
      <c r="A135" s="32"/>
      <c r="B135" s="33"/>
      <c r="C135" s="32" t="s">
        <v>32</v>
      </c>
      <c r="D135" s="32" t="s">
        <v>21</v>
      </c>
      <c r="E135" s="32" t="s">
        <v>21</v>
      </c>
      <c r="F135" s="32" t="s">
        <v>7</v>
      </c>
      <c r="G135" s="35">
        <v>-336.8531801757166</v>
      </c>
      <c r="H135" s="35"/>
      <c r="I135" s="35"/>
      <c r="J135" s="35">
        <f t="shared" si="16"/>
        <v>-336.8531801757166</v>
      </c>
    </row>
    <row r="136" spans="1:10" s="44" customFormat="1" ht="13.2" x14ac:dyDescent="0.25">
      <c r="A136" s="32"/>
      <c r="B136" s="33"/>
      <c r="C136" s="32" t="s">
        <v>52</v>
      </c>
      <c r="D136" s="32" t="s">
        <v>21</v>
      </c>
      <c r="E136" s="32" t="s">
        <v>21</v>
      </c>
      <c r="F136" s="32" t="s">
        <v>8</v>
      </c>
      <c r="G136" s="35">
        <v>-753.37235925533901</v>
      </c>
      <c r="H136" s="35"/>
      <c r="I136" s="35"/>
      <c r="J136" s="35">
        <f t="shared" si="16"/>
        <v>-753.37235925533901</v>
      </c>
    </row>
    <row r="137" spans="1:10" s="44" customFormat="1" ht="13.2" x14ac:dyDescent="0.25">
      <c r="A137" s="32" t="s">
        <v>107</v>
      </c>
      <c r="B137" s="33" t="s">
        <v>108</v>
      </c>
      <c r="C137" s="32" t="s">
        <v>38</v>
      </c>
      <c r="D137" s="32" t="s">
        <v>21</v>
      </c>
      <c r="E137" s="32" t="s">
        <v>21</v>
      </c>
      <c r="F137" s="32" t="s">
        <v>7</v>
      </c>
      <c r="G137" s="35">
        <v>-2590521.8447229452</v>
      </c>
      <c r="H137" s="35"/>
      <c r="I137" s="35"/>
      <c r="J137" s="35">
        <f t="shared" si="16"/>
        <v>-2590521.8447229452</v>
      </c>
    </row>
    <row r="138" spans="1:10" s="44" customFormat="1" ht="13.2" x14ac:dyDescent="0.25">
      <c r="A138" s="32"/>
      <c r="B138" s="33"/>
      <c r="C138" s="32" t="s">
        <v>38</v>
      </c>
      <c r="D138" s="32" t="s">
        <v>46</v>
      </c>
      <c r="E138" s="32" t="s">
        <v>47</v>
      </c>
      <c r="F138" s="32" t="s">
        <v>7</v>
      </c>
      <c r="G138" s="35">
        <v>-155904.979846</v>
      </c>
      <c r="H138" s="35">
        <v>-655</v>
      </c>
      <c r="I138" s="35"/>
      <c r="J138" s="35">
        <f t="shared" si="16"/>
        <v>-156559.979846</v>
      </c>
    </row>
    <row r="139" spans="1:10" s="44" customFormat="1" ht="13.2" x14ac:dyDescent="0.25">
      <c r="A139" s="32"/>
      <c r="B139" s="33"/>
      <c r="C139" s="32" t="s">
        <v>38</v>
      </c>
      <c r="D139" s="32" t="s">
        <v>48</v>
      </c>
      <c r="E139" s="32" t="s">
        <v>49</v>
      </c>
      <c r="F139" s="32" t="s">
        <v>7</v>
      </c>
      <c r="G139" s="35">
        <v>-1101.6731229835884</v>
      </c>
      <c r="H139" s="35"/>
      <c r="I139" s="35"/>
      <c r="J139" s="35">
        <f t="shared" si="16"/>
        <v>-1101.6731229835884</v>
      </c>
    </row>
    <row r="140" spans="1:10" s="44" customFormat="1" ht="13.2" x14ac:dyDescent="0.25">
      <c r="A140" s="32"/>
      <c r="B140" s="33"/>
      <c r="C140" s="32" t="s">
        <v>38</v>
      </c>
      <c r="D140" s="32" t="s">
        <v>265</v>
      </c>
      <c r="E140" s="32" t="s">
        <v>266</v>
      </c>
      <c r="F140" s="32" t="s">
        <v>7</v>
      </c>
      <c r="G140" s="35">
        <v>0</v>
      </c>
      <c r="H140" s="35">
        <v>-2231.3177592499997</v>
      </c>
      <c r="I140" s="35"/>
      <c r="J140" s="35">
        <f t="shared" si="16"/>
        <v>-2231.3177592499997</v>
      </c>
    </row>
    <row r="141" spans="1:10" s="44" customFormat="1" ht="13.2" x14ac:dyDescent="0.25">
      <c r="A141" s="32"/>
      <c r="B141" s="33"/>
      <c r="C141" s="32" t="s">
        <v>32</v>
      </c>
      <c r="D141" s="32" t="s">
        <v>21</v>
      </c>
      <c r="E141" s="32" t="s">
        <v>21</v>
      </c>
      <c r="F141" s="32" t="s">
        <v>7</v>
      </c>
      <c r="G141" s="35">
        <v>-16048.963444981193</v>
      </c>
      <c r="H141" s="35"/>
      <c r="I141" s="35"/>
      <c r="J141" s="35">
        <f t="shared" si="16"/>
        <v>-16048.963444981193</v>
      </c>
    </row>
    <row r="142" spans="1:10" s="44" customFormat="1" ht="13.2" x14ac:dyDescent="0.25">
      <c r="A142" s="32"/>
      <c r="B142" s="33"/>
      <c r="C142" s="32" t="s">
        <v>52</v>
      </c>
      <c r="D142" s="32" t="s">
        <v>21</v>
      </c>
      <c r="E142" s="32" t="s">
        <v>21</v>
      </c>
      <c r="F142" s="32" t="s">
        <v>8</v>
      </c>
      <c r="G142" s="35">
        <v>-36363.034144707111</v>
      </c>
      <c r="H142" s="35"/>
      <c r="I142" s="35"/>
      <c r="J142" s="35">
        <f t="shared" si="16"/>
        <v>-36363.034144707111</v>
      </c>
    </row>
    <row r="143" spans="1:10" s="44" customFormat="1" ht="26.4" x14ac:dyDescent="0.25">
      <c r="A143" s="32" t="s">
        <v>109</v>
      </c>
      <c r="B143" s="33" t="s">
        <v>110</v>
      </c>
      <c r="C143" s="32" t="s">
        <v>38</v>
      </c>
      <c r="D143" s="32" t="s">
        <v>21</v>
      </c>
      <c r="E143" s="32" t="s">
        <v>21</v>
      </c>
      <c r="F143" s="32" t="s">
        <v>7</v>
      </c>
      <c r="G143" s="35">
        <v>-136364.44988895825</v>
      </c>
      <c r="H143" s="35"/>
      <c r="I143" s="35"/>
      <c r="J143" s="35">
        <f t="shared" si="16"/>
        <v>-136364.44988895825</v>
      </c>
    </row>
    <row r="144" spans="1:10" s="44" customFormat="1" ht="13.2" x14ac:dyDescent="0.25">
      <c r="A144" s="32"/>
      <c r="B144" s="33"/>
      <c r="C144" s="32" t="s">
        <v>38</v>
      </c>
      <c r="D144" s="32" t="s">
        <v>48</v>
      </c>
      <c r="E144" s="32" t="s">
        <v>49</v>
      </c>
      <c r="F144" s="32" t="s">
        <v>7</v>
      </c>
      <c r="G144" s="35">
        <v>-746.70862068324152</v>
      </c>
      <c r="H144" s="35"/>
      <c r="I144" s="35"/>
      <c r="J144" s="35">
        <f t="shared" si="16"/>
        <v>-746.70862068324152</v>
      </c>
    </row>
    <row r="145" spans="1:10" s="44" customFormat="1" ht="13.2" x14ac:dyDescent="0.25">
      <c r="A145" s="32"/>
      <c r="B145" s="33"/>
      <c r="C145" s="32" t="s">
        <v>38</v>
      </c>
      <c r="D145" s="32" t="s">
        <v>265</v>
      </c>
      <c r="E145" s="32" t="s">
        <v>266</v>
      </c>
      <c r="F145" s="32" t="s">
        <v>7</v>
      </c>
      <c r="G145" s="35">
        <v>0</v>
      </c>
      <c r="H145" s="35">
        <v>-1625.6540727500005</v>
      </c>
      <c r="I145" s="35"/>
      <c r="J145" s="35">
        <f t="shared" si="16"/>
        <v>-1625.6540727500005</v>
      </c>
    </row>
    <row r="146" spans="1:10" s="44" customFormat="1" ht="13.2" x14ac:dyDescent="0.25">
      <c r="A146" s="32"/>
      <c r="B146" s="33"/>
      <c r="C146" s="32" t="s">
        <v>32</v>
      </c>
      <c r="D146" s="32" t="s">
        <v>21</v>
      </c>
      <c r="E146" s="32" t="s">
        <v>21</v>
      </c>
      <c r="F146" s="32" t="s">
        <v>7</v>
      </c>
      <c r="G146" s="35">
        <v>-10877.908341379311</v>
      </c>
      <c r="H146" s="35"/>
      <c r="I146" s="35"/>
      <c r="J146" s="35">
        <f t="shared" si="16"/>
        <v>-10877.908341379311</v>
      </c>
    </row>
    <row r="147" spans="1:10" s="44" customFormat="1" ht="13.2" x14ac:dyDescent="0.25">
      <c r="A147" s="32"/>
      <c r="B147" s="33"/>
      <c r="C147" s="32" t="s">
        <v>35</v>
      </c>
      <c r="D147" s="32" t="s">
        <v>111</v>
      </c>
      <c r="E147" s="32" t="s">
        <v>112</v>
      </c>
      <c r="F147" s="32" t="s">
        <v>101</v>
      </c>
      <c r="G147" s="35">
        <v>-10000000</v>
      </c>
      <c r="H147" s="35"/>
      <c r="I147" s="35"/>
      <c r="J147" s="35">
        <f t="shared" si="16"/>
        <v>-10000000</v>
      </c>
    </row>
    <row r="148" spans="1:10" s="44" customFormat="1" ht="13.2" customHeight="1" x14ac:dyDescent="0.25">
      <c r="A148" s="32"/>
      <c r="B148" s="33"/>
      <c r="C148" s="32" t="s">
        <v>52</v>
      </c>
      <c r="D148" s="32" t="s">
        <v>21</v>
      </c>
      <c r="E148" s="32" t="s">
        <v>21</v>
      </c>
      <c r="F148" s="32" t="s">
        <v>8</v>
      </c>
      <c r="G148" s="35">
        <v>-569.14824931069847</v>
      </c>
      <c r="H148" s="35"/>
      <c r="I148" s="35"/>
      <c r="J148" s="35">
        <f t="shared" si="16"/>
        <v>-569.14824931069847</v>
      </c>
    </row>
    <row r="149" spans="1:10" s="44" customFormat="1" ht="26.4" x14ac:dyDescent="0.25">
      <c r="A149" s="32" t="s">
        <v>113</v>
      </c>
      <c r="B149" s="33" t="s">
        <v>114</v>
      </c>
      <c r="C149" s="32" t="s">
        <v>38</v>
      </c>
      <c r="D149" s="32" t="s">
        <v>21</v>
      </c>
      <c r="E149" s="32" t="s">
        <v>21</v>
      </c>
      <c r="F149" s="32" t="s">
        <v>7</v>
      </c>
      <c r="G149" s="35">
        <v>-144785.56750755146</v>
      </c>
      <c r="H149" s="35"/>
      <c r="I149" s="35"/>
      <c r="J149" s="35">
        <f t="shared" si="16"/>
        <v>-144785.56750755146</v>
      </c>
    </row>
    <row r="150" spans="1:10" s="44" customFormat="1" ht="13.2" x14ac:dyDescent="0.25">
      <c r="A150" s="32"/>
      <c r="B150" s="33"/>
      <c r="C150" s="32" t="s">
        <v>38</v>
      </c>
      <c r="D150" s="32" t="s">
        <v>48</v>
      </c>
      <c r="E150" s="32" t="s">
        <v>49</v>
      </c>
      <c r="F150" s="32" t="s">
        <v>7</v>
      </c>
      <c r="G150" s="35">
        <v>-746.70862068324152</v>
      </c>
      <c r="H150" s="35"/>
      <c r="I150" s="35"/>
      <c r="J150" s="35">
        <f t="shared" si="16"/>
        <v>-746.70862068324152</v>
      </c>
    </row>
    <row r="151" spans="1:10" s="44" customFormat="1" ht="13.2" x14ac:dyDescent="0.25">
      <c r="A151" s="32"/>
      <c r="B151" s="33"/>
      <c r="C151" s="32" t="s">
        <v>38</v>
      </c>
      <c r="D151" s="32" t="s">
        <v>265</v>
      </c>
      <c r="E151" s="32" t="s">
        <v>266</v>
      </c>
      <c r="F151" s="32" t="s">
        <v>7</v>
      </c>
      <c r="G151" s="35">
        <v>0</v>
      </c>
      <c r="H151" s="35">
        <v>-1677.5197152500004</v>
      </c>
      <c r="I151" s="35"/>
      <c r="J151" s="35">
        <f t="shared" si="16"/>
        <v>-1677.5197152500004</v>
      </c>
    </row>
    <row r="152" spans="1:10" s="44" customFormat="1" ht="13.2" x14ac:dyDescent="0.25">
      <c r="A152" s="32"/>
      <c r="B152" s="33"/>
      <c r="C152" s="32" t="s">
        <v>32</v>
      </c>
      <c r="D152" s="32" t="s">
        <v>21</v>
      </c>
      <c r="E152" s="32" t="s">
        <v>21</v>
      </c>
      <c r="F152" s="32" t="s">
        <v>7</v>
      </c>
      <c r="G152" s="35">
        <v>-10877.908341379311</v>
      </c>
      <c r="H152" s="35"/>
      <c r="I152" s="35"/>
      <c r="J152" s="35">
        <f t="shared" si="16"/>
        <v>-10877.908341379311</v>
      </c>
    </row>
    <row r="153" spans="1:10" s="44" customFormat="1" ht="13.2" x14ac:dyDescent="0.25">
      <c r="A153" s="32"/>
      <c r="B153" s="33"/>
      <c r="C153" s="32" t="s">
        <v>52</v>
      </c>
      <c r="D153" s="32" t="s">
        <v>21</v>
      </c>
      <c r="E153" s="32" t="s">
        <v>21</v>
      </c>
      <c r="F153" s="32" t="s">
        <v>8</v>
      </c>
      <c r="G153" s="35">
        <v>-603.66204561839083</v>
      </c>
      <c r="H153" s="35"/>
      <c r="I153" s="35"/>
      <c r="J153" s="35">
        <f t="shared" si="16"/>
        <v>-603.66204561839083</v>
      </c>
    </row>
    <row r="154" spans="1:10" s="44" customFormat="1" ht="13.2" x14ac:dyDescent="0.3">
      <c r="A154" s="42" t="s">
        <v>115</v>
      </c>
      <c r="B154" s="49"/>
      <c r="C154" s="45"/>
      <c r="D154" s="43"/>
      <c r="E154" s="43"/>
      <c r="F154" s="43"/>
      <c r="G154" s="50">
        <f>+SUBTOTAL(9,G157:G239)</f>
        <v>-418011719.18198323</v>
      </c>
      <c r="H154" s="50">
        <f t="shared" ref="H154:J154" si="17">+SUBTOTAL(9,H157:H239)</f>
        <v>-19481601.208906248</v>
      </c>
      <c r="I154" s="50">
        <f t="shared" si="17"/>
        <v>-130000</v>
      </c>
      <c r="J154" s="50">
        <f t="shared" si="17"/>
        <v>-437623320.39088941</v>
      </c>
    </row>
    <row r="155" spans="1:10" s="44" customFormat="1" ht="13.2" x14ac:dyDescent="0.3">
      <c r="A155" s="38" t="s">
        <v>116</v>
      </c>
      <c r="B155" s="49"/>
      <c r="C155" s="45"/>
      <c r="D155" s="43"/>
      <c r="E155" s="43"/>
      <c r="F155" s="43"/>
      <c r="G155" s="41">
        <f>+SUBTOTAL(9,G157:G175)</f>
        <v>-146431685.54072261</v>
      </c>
      <c r="H155" s="41">
        <f t="shared" ref="H155:J155" si="18">+SUBTOTAL(9,H157:H175)</f>
        <v>-967100.99843749998</v>
      </c>
      <c r="I155" s="41">
        <f t="shared" si="18"/>
        <v>-268000</v>
      </c>
      <c r="J155" s="41">
        <f t="shared" si="18"/>
        <v>-147666786.5391601</v>
      </c>
    </row>
    <row r="156" spans="1:10" s="44" customFormat="1" ht="13.2" x14ac:dyDescent="0.3">
      <c r="A156" s="67" t="s">
        <v>117</v>
      </c>
      <c r="B156" s="67"/>
      <c r="C156" s="45"/>
      <c r="D156" s="43"/>
      <c r="E156" s="43"/>
      <c r="F156" s="43"/>
      <c r="G156" s="41">
        <f>+SUBTOTAL(9,G157)</f>
        <v>-1366999.99994</v>
      </c>
      <c r="H156" s="41">
        <f t="shared" ref="H156:J156" si="19">+SUBTOTAL(9,H157)</f>
        <v>0</v>
      </c>
      <c r="I156" s="41">
        <f t="shared" si="19"/>
        <v>-60000</v>
      </c>
      <c r="J156" s="41">
        <f t="shared" si="19"/>
        <v>-1426999.99994</v>
      </c>
    </row>
    <row r="157" spans="1:10" s="44" customFormat="1" ht="26.4" x14ac:dyDescent="0.25">
      <c r="A157" s="32" t="s">
        <v>118</v>
      </c>
      <c r="B157" s="33" t="s">
        <v>119</v>
      </c>
      <c r="C157" s="32" t="s">
        <v>38</v>
      </c>
      <c r="D157" s="32" t="s">
        <v>89</v>
      </c>
      <c r="E157" s="32" t="s">
        <v>90</v>
      </c>
      <c r="F157" s="32" t="s">
        <v>120</v>
      </c>
      <c r="G157" s="35">
        <v>-1366999.99994</v>
      </c>
      <c r="H157" s="35"/>
      <c r="I157" s="35">
        <v>-60000</v>
      </c>
      <c r="J157" s="35">
        <f t="shared" si="16"/>
        <v>-1426999.99994</v>
      </c>
    </row>
    <row r="158" spans="1:10" s="44" customFormat="1" ht="13.2" x14ac:dyDescent="0.3">
      <c r="A158" s="63" t="s">
        <v>43</v>
      </c>
      <c r="B158" s="63"/>
      <c r="C158" s="45"/>
      <c r="D158" s="43"/>
      <c r="E158" s="43"/>
      <c r="F158" s="43"/>
      <c r="G158" s="41">
        <f>+SUBTOTAL(9, G159:G175)</f>
        <v>-145064685.5407826</v>
      </c>
      <c r="H158" s="41">
        <f t="shared" ref="H158:J158" si="20">+SUBTOTAL(9, H159:H175)</f>
        <v>-967100.99843749998</v>
      </c>
      <c r="I158" s="41">
        <f t="shared" si="20"/>
        <v>-208000</v>
      </c>
      <c r="J158" s="41">
        <f t="shared" si="20"/>
        <v>-146239786.53922009</v>
      </c>
    </row>
    <row r="159" spans="1:10" s="44" customFormat="1" ht="26.4" x14ac:dyDescent="0.25">
      <c r="A159" s="32" t="s">
        <v>121</v>
      </c>
      <c r="B159" s="33" t="s">
        <v>122</v>
      </c>
      <c r="C159" s="32" t="s">
        <v>38</v>
      </c>
      <c r="D159" s="32" t="s">
        <v>21</v>
      </c>
      <c r="E159" s="32" t="s">
        <v>21</v>
      </c>
      <c r="F159" s="32" t="s">
        <v>294</v>
      </c>
      <c r="G159" s="35">
        <v>-50015962.310255244</v>
      </c>
      <c r="H159" s="35"/>
      <c r="I159" s="35">
        <f>-70000-138000-1000000</f>
        <v>-1208000</v>
      </c>
      <c r="J159" s="35">
        <f t="shared" si="16"/>
        <v>-51223962.310255244</v>
      </c>
    </row>
    <row r="160" spans="1:10" s="44" customFormat="1" ht="13.2" x14ac:dyDescent="0.25">
      <c r="A160" s="32"/>
      <c r="B160" s="33"/>
      <c r="C160" s="32" t="s">
        <v>38</v>
      </c>
      <c r="D160" s="32" t="s">
        <v>89</v>
      </c>
      <c r="E160" s="32" t="s">
        <v>90</v>
      </c>
      <c r="F160" s="32" t="s">
        <v>245</v>
      </c>
      <c r="G160" s="35">
        <v>-999999.99999000004</v>
      </c>
      <c r="H160" s="35"/>
      <c r="I160" s="35">
        <v>1000000</v>
      </c>
      <c r="J160" s="35">
        <f t="shared" si="16"/>
        <v>9.9999597296118736E-6</v>
      </c>
    </row>
    <row r="161" spans="1:10" s="44" customFormat="1" ht="13.2" x14ac:dyDescent="0.25">
      <c r="A161" s="32"/>
      <c r="B161" s="33"/>
      <c r="C161" s="32" t="s">
        <v>38</v>
      </c>
      <c r="D161" s="32" t="s">
        <v>46</v>
      </c>
      <c r="E161" s="32" t="s">
        <v>47</v>
      </c>
      <c r="F161" s="32" t="s">
        <v>123</v>
      </c>
      <c r="G161" s="35">
        <v>-3611940.7979902211</v>
      </c>
      <c r="H161" s="35">
        <v>-954456</v>
      </c>
      <c r="I161" s="35"/>
      <c r="J161" s="35">
        <f t="shared" si="16"/>
        <v>-4566396.7979902215</v>
      </c>
    </row>
    <row r="162" spans="1:10" s="44" customFormat="1" ht="13.2" x14ac:dyDescent="0.25">
      <c r="A162" s="32"/>
      <c r="B162" s="33"/>
      <c r="C162" s="32" t="s">
        <v>38</v>
      </c>
      <c r="D162" s="32" t="s">
        <v>48</v>
      </c>
      <c r="E162" s="32" t="s">
        <v>49</v>
      </c>
      <c r="F162" s="32" t="s">
        <v>123</v>
      </c>
      <c r="G162" s="35">
        <v>-6649.3559630959335</v>
      </c>
      <c r="H162" s="35"/>
      <c r="I162" s="35"/>
      <c r="J162" s="35">
        <f t="shared" si="16"/>
        <v>-6649.3559630959335</v>
      </c>
    </row>
    <row r="163" spans="1:10" s="44" customFormat="1" ht="13.2" x14ac:dyDescent="0.25">
      <c r="A163" s="32"/>
      <c r="B163" s="33"/>
      <c r="C163" s="32" t="s">
        <v>38</v>
      </c>
      <c r="D163" s="32" t="s">
        <v>265</v>
      </c>
      <c r="E163" s="32" t="s">
        <v>266</v>
      </c>
      <c r="F163" s="32" t="s">
        <v>7</v>
      </c>
      <c r="G163" s="35">
        <v>0</v>
      </c>
      <c r="H163" s="35">
        <v>-10115.998750000004</v>
      </c>
      <c r="I163" s="35"/>
      <c r="J163" s="35">
        <f t="shared" si="16"/>
        <v>-10115.998750000004</v>
      </c>
    </row>
    <row r="164" spans="1:10" s="44" customFormat="1" ht="26.4" x14ac:dyDescent="0.25">
      <c r="A164" s="32"/>
      <c r="B164" s="33"/>
      <c r="C164" s="32" t="s">
        <v>98</v>
      </c>
      <c r="D164" s="32" t="s">
        <v>21</v>
      </c>
      <c r="E164" s="32" t="s">
        <v>21</v>
      </c>
      <c r="F164" s="33" t="s">
        <v>238</v>
      </c>
      <c r="G164" s="35">
        <v>-1341246.8593055101</v>
      </c>
      <c r="H164" s="35"/>
      <c r="I164" s="35"/>
      <c r="J164" s="35">
        <f t="shared" si="16"/>
        <v>-1341246.8593055101</v>
      </c>
    </row>
    <row r="165" spans="1:10" s="44" customFormat="1" ht="13.2" x14ac:dyDescent="0.25">
      <c r="A165" s="32"/>
      <c r="B165" s="33"/>
      <c r="C165" s="32" t="s">
        <v>32</v>
      </c>
      <c r="D165" s="32" t="s">
        <v>21</v>
      </c>
      <c r="E165" s="32" t="s">
        <v>21</v>
      </c>
      <c r="F165" s="32" t="s">
        <v>123</v>
      </c>
      <c r="G165" s="35">
        <v>-122370.03923103448</v>
      </c>
      <c r="H165" s="35"/>
      <c r="I165" s="35"/>
      <c r="J165" s="35">
        <f t="shared" si="16"/>
        <v>-122370.03923103448</v>
      </c>
    </row>
    <row r="166" spans="1:10" s="44" customFormat="1" ht="26.4" x14ac:dyDescent="0.25">
      <c r="A166" s="32"/>
      <c r="B166" s="33"/>
      <c r="C166" s="32" t="s">
        <v>35</v>
      </c>
      <c r="D166" s="32" t="s">
        <v>21</v>
      </c>
      <c r="E166" s="32" t="s">
        <v>21</v>
      </c>
      <c r="F166" s="33" t="s">
        <v>239</v>
      </c>
      <c r="G166" s="35">
        <v>-72899985.064094484</v>
      </c>
      <c r="H166" s="35"/>
      <c r="I166" s="35"/>
      <c r="J166" s="35">
        <f t="shared" si="16"/>
        <v>-72899985.064094484</v>
      </c>
    </row>
    <row r="167" spans="1:10" s="44" customFormat="1" ht="26.4" x14ac:dyDescent="0.25">
      <c r="A167" s="32"/>
      <c r="B167" s="33"/>
      <c r="C167" s="46">
        <v>43</v>
      </c>
      <c r="D167" s="32" t="s">
        <v>50</v>
      </c>
      <c r="E167" s="32" t="s">
        <v>51</v>
      </c>
      <c r="F167" s="33" t="s">
        <v>240</v>
      </c>
      <c r="G167" s="35">
        <v>-14675000</v>
      </c>
      <c r="H167" s="35"/>
      <c r="I167" s="35"/>
      <c r="J167" s="35">
        <f t="shared" si="16"/>
        <v>-14675000</v>
      </c>
    </row>
    <row r="168" spans="1:10" s="44" customFormat="1" ht="13.2" x14ac:dyDescent="0.25">
      <c r="A168" s="32"/>
      <c r="B168" s="33"/>
      <c r="C168" s="32" t="s">
        <v>52</v>
      </c>
      <c r="D168" s="32" t="s">
        <v>21</v>
      </c>
      <c r="E168" s="32" t="s">
        <v>21</v>
      </c>
      <c r="F168" s="32" t="s">
        <v>8</v>
      </c>
      <c r="G168" s="35">
        <v>-30791.256865593277</v>
      </c>
      <c r="H168" s="35"/>
      <c r="I168" s="35"/>
      <c r="J168" s="35">
        <f t="shared" si="16"/>
        <v>-30791.256865593277</v>
      </c>
    </row>
    <row r="169" spans="1:10" s="44" customFormat="1" ht="26.4" x14ac:dyDescent="0.25">
      <c r="A169" s="32" t="s">
        <v>124</v>
      </c>
      <c r="B169" s="33" t="s">
        <v>125</v>
      </c>
      <c r="C169" s="32" t="s">
        <v>38</v>
      </c>
      <c r="D169" s="32" t="s">
        <v>21</v>
      </c>
      <c r="E169" s="32" t="s">
        <v>21</v>
      </c>
      <c r="F169" s="32" t="s">
        <v>123</v>
      </c>
      <c r="G169" s="35">
        <v>-530466.02354157623</v>
      </c>
      <c r="H169" s="35"/>
      <c r="I169" s="35"/>
      <c r="J169" s="35">
        <f t="shared" si="16"/>
        <v>-530466.02354157623</v>
      </c>
    </row>
    <row r="170" spans="1:10" s="44" customFormat="1" ht="13.2" x14ac:dyDescent="0.25">
      <c r="A170" s="32"/>
      <c r="B170" s="33"/>
      <c r="C170" s="32" t="s">
        <v>38</v>
      </c>
      <c r="D170" s="32" t="s">
        <v>48</v>
      </c>
      <c r="E170" s="32" t="s">
        <v>49</v>
      </c>
      <c r="F170" s="32" t="s">
        <v>123</v>
      </c>
      <c r="G170" s="35">
        <v>-1574.955841080483</v>
      </c>
      <c r="H170" s="35"/>
      <c r="I170" s="35"/>
      <c r="J170" s="35">
        <f t="shared" si="16"/>
        <v>-1574.955841080483</v>
      </c>
    </row>
    <row r="171" spans="1:10" s="44" customFormat="1" ht="13.2" x14ac:dyDescent="0.25">
      <c r="A171" s="32"/>
      <c r="B171" s="33"/>
      <c r="C171" s="32" t="s">
        <v>38</v>
      </c>
      <c r="D171" s="32" t="s">
        <v>265</v>
      </c>
      <c r="E171" s="32" t="s">
        <v>266</v>
      </c>
      <c r="F171" s="32" t="s">
        <v>7</v>
      </c>
      <c r="G171" s="35">
        <v>0</v>
      </c>
      <c r="H171" s="35">
        <v>-2528.9996875000011</v>
      </c>
      <c r="I171" s="35"/>
      <c r="J171" s="35">
        <f t="shared" si="16"/>
        <v>-2528.9996875000011</v>
      </c>
    </row>
    <row r="172" spans="1:10" s="44" customFormat="1" ht="26.4" x14ac:dyDescent="0.25">
      <c r="A172" s="32"/>
      <c r="B172" s="33"/>
      <c r="C172" s="32" t="s">
        <v>98</v>
      </c>
      <c r="D172" s="32"/>
      <c r="E172" s="32"/>
      <c r="F172" s="33" t="s">
        <v>238</v>
      </c>
      <c r="G172" s="35">
        <v>-107552.8272958484</v>
      </c>
      <c r="H172" s="35"/>
      <c r="I172" s="35"/>
      <c r="J172" s="35">
        <f t="shared" si="16"/>
        <v>-107552.8272958484</v>
      </c>
    </row>
    <row r="173" spans="1:10" s="44" customFormat="1" ht="13.2" x14ac:dyDescent="0.25">
      <c r="A173" s="32"/>
      <c r="B173" s="33"/>
      <c r="C173" s="32" t="s">
        <v>32</v>
      </c>
      <c r="D173" s="32" t="s">
        <v>21</v>
      </c>
      <c r="E173" s="32" t="s">
        <v>21</v>
      </c>
      <c r="F173" s="32" t="s">
        <v>123</v>
      </c>
      <c r="G173" s="35">
        <v>-26021.292182758618</v>
      </c>
      <c r="H173" s="35"/>
      <c r="I173" s="35"/>
      <c r="J173" s="35">
        <f t="shared" si="16"/>
        <v>-26021.292182758618</v>
      </c>
    </row>
    <row r="174" spans="1:10" s="44" customFormat="1" ht="26.4" x14ac:dyDescent="0.25">
      <c r="A174" s="32"/>
      <c r="B174" s="33"/>
      <c r="C174" s="32" t="s">
        <v>35</v>
      </c>
      <c r="D174" s="32"/>
      <c r="E174" s="32"/>
      <c r="F174" s="33" t="s">
        <v>238</v>
      </c>
      <c r="G174" s="35">
        <v>-694456.32000000007</v>
      </c>
      <c r="H174" s="35"/>
      <c r="I174" s="35"/>
      <c r="J174" s="35">
        <f t="shared" si="16"/>
        <v>-694456.32000000007</v>
      </c>
    </row>
    <row r="175" spans="1:10" s="44" customFormat="1" ht="13.2" x14ac:dyDescent="0.25">
      <c r="A175" s="32"/>
      <c r="B175" s="33"/>
      <c r="C175" s="32" t="s">
        <v>52</v>
      </c>
      <c r="D175" s="32" t="s">
        <v>21</v>
      </c>
      <c r="E175" s="32" t="s">
        <v>21</v>
      </c>
      <c r="F175" s="32" t="s">
        <v>8</v>
      </c>
      <c r="G175" s="35">
        <v>-668.43822615985869</v>
      </c>
      <c r="H175" s="35"/>
      <c r="I175" s="35"/>
      <c r="J175" s="35">
        <f t="shared" si="16"/>
        <v>-668.43822615985869</v>
      </c>
    </row>
    <row r="176" spans="1:10" s="44" customFormat="1" ht="13.2" x14ac:dyDescent="0.3">
      <c r="A176" s="38" t="s">
        <v>126</v>
      </c>
      <c r="B176" s="49"/>
      <c r="C176" s="45"/>
      <c r="D176" s="43"/>
      <c r="E176" s="43"/>
      <c r="F176" s="43"/>
      <c r="G176" s="41">
        <f>+SUBTOTAL(9, G178:G204)</f>
        <v>-89632481.8350247</v>
      </c>
      <c r="H176" s="41">
        <f t="shared" ref="H176:J176" si="21">+SUBTOTAL(9, H178:H204)</f>
        <v>-18381865.892187499</v>
      </c>
      <c r="I176" s="41">
        <f t="shared" si="21"/>
        <v>0</v>
      </c>
      <c r="J176" s="41">
        <f t="shared" si="21"/>
        <v>-108014347.72721221</v>
      </c>
    </row>
    <row r="177" spans="1:10" s="44" customFormat="1" ht="13.2" x14ac:dyDescent="0.3">
      <c r="A177" s="67" t="s">
        <v>117</v>
      </c>
      <c r="B177" s="67"/>
      <c r="C177" s="45"/>
      <c r="D177" s="43"/>
      <c r="E177" s="43"/>
      <c r="F177" s="43"/>
      <c r="G177" s="41">
        <f>+SUBTOTAL(9, G178)</f>
        <v>-1000000</v>
      </c>
      <c r="H177" s="41">
        <f t="shared" ref="H177:J177" si="22">+SUBTOTAL(9, H178)</f>
        <v>0</v>
      </c>
      <c r="I177" s="41">
        <f t="shared" si="22"/>
        <v>0</v>
      </c>
      <c r="J177" s="41">
        <f t="shared" si="22"/>
        <v>-1000000</v>
      </c>
    </row>
    <row r="178" spans="1:10" s="44" customFormat="1" ht="13.2" x14ac:dyDescent="0.25">
      <c r="A178" s="32" t="s">
        <v>127</v>
      </c>
      <c r="B178" s="33" t="s">
        <v>128</v>
      </c>
      <c r="C178" s="32" t="s">
        <v>32</v>
      </c>
      <c r="D178" s="32" t="s">
        <v>89</v>
      </c>
      <c r="E178" s="32" t="s">
        <v>90</v>
      </c>
      <c r="F178" s="32" t="s">
        <v>129</v>
      </c>
      <c r="G178" s="35">
        <v>-1000000</v>
      </c>
      <c r="H178" s="35"/>
      <c r="I178" s="35"/>
      <c r="J178" s="35">
        <f t="shared" si="16"/>
        <v>-1000000</v>
      </c>
    </row>
    <row r="179" spans="1:10" s="44" customFormat="1" ht="13.2" x14ac:dyDescent="0.3">
      <c r="A179" s="63" t="s">
        <v>43</v>
      </c>
      <c r="B179" s="63"/>
      <c r="C179" s="45"/>
      <c r="D179" s="43"/>
      <c r="E179" s="43"/>
      <c r="F179" s="43"/>
      <c r="G179" s="41">
        <f>+SUBTOTAL(9, G180:G204)</f>
        <v>-88632481.8350247</v>
      </c>
      <c r="H179" s="41">
        <f t="shared" ref="H179:J179" si="23">+SUBTOTAL(9, H180:H204)</f>
        <v>-18381865.892187499</v>
      </c>
      <c r="I179" s="41">
        <f t="shared" si="23"/>
        <v>0</v>
      </c>
      <c r="J179" s="41">
        <f t="shared" si="23"/>
        <v>-107014347.72721221</v>
      </c>
    </row>
    <row r="180" spans="1:10" s="44" customFormat="1" ht="13.2" x14ac:dyDescent="0.25">
      <c r="A180" s="32" t="s">
        <v>130</v>
      </c>
      <c r="B180" s="33" t="s">
        <v>131</v>
      </c>
      <c r="C180" s="32" t="s">
        <v>38</v>
      </c>
      <c r="D180" s="32" t="s">
        <v>21</v>
      </c>
      <c r="E180" s="32" t="s">
        <v>21</v>
      </c>
      <c r="F180" s="32" t="s">
        <v>7</v>
      </c>
      <c r="G180" s="35">
        <v>-1122008.0651212733</v>
      </c>
      <c r="H180" s="35"/>
      <c r="I180" s="35"/>
      <c r="J180" s="35">
        <f t="shared" si="16"/>
        <v>-1122008.0651212733</v>
      </c>
    </row>
    <row r="181" spans="1:10" s="44" customFormat="1" ht="13.2" x14ac:dyDescent="0.25">
      <c r="A181" s="32"/>
      <c r="B181" s="33"/>
      <c r="C181" s="32" t="s">
        <v>38</v>
      </c>
      <c r="D181" s="32" t="s">
        <v>48</v>
      </c>
      <c r="E181" s="32" t="s">
        <v>49</v>
      </c>
      <c r="F181" s="32" t="s">
        <v>7</v>
      </c>
      <c r="G181" s="35">
        <v>-26447.11385612173</v>
      </c>
      <c r="H181" s="35"/>
      <c r="I181" s="35"/>
      <c r="J181" s="35">
        <f t="shared" si="16"/>
        <v>-26447.11385612173</v>
      </c>
    </row>
    <row r="182" spans="1:10" s="44" customFormat="1" ht="13.2" x14ac:dyDescent="0.25">
      <c r="A182" s="32"/>
      <c r="B182" s="33"/>
      <c r="C182" s="32" t="s">
        <v>38</v>
      </c>
      <c r="D182" s="32" t="s">
        <v>265</v>
      </c>
      <c r="E182" s="32" t="s">
        <v>266</v>
      </c>
      <c r="F182" s="32" t="s">
        <v>7</v>
      </c>
      <c r="G182" s="35">
        <v>0</v>
      </c>
      <c r="H182" s="35">
        <v>-8014.9394377499993</v>
      </c>
      <c r="I182" s="35"/>
      <c r="J182" s="35">
        <f t="shared" si="16"/>
        <v>-8014.9394377499993</v>
      </c>
    </row>
    <row r="183" spans="1:10" s="44" customFormat="1" ht="13.2" x14ac:dyDescent="0.25">
      <c r="A183" s="32"/>
      <c r="B183" s="33"/>
      <c r="C183" s="32" t="s">
        <v>32</v>
      </c>
      <c r="D183" s="32" t="s">
        <v>21</v>
      </c>
      <c r="E183" s="32" t="s">
        <v>21</v>
      </c>
      <c r="F183" s="32" t="s">
        <v>7</v>
      </c>
      <c r="G183" s="35">
        <v>-254995.35142413795</v>
      </c>
      <c r="H183" s="35"/>
      <c r="I183" s="35"/>
      <c r="J183" s="35">
        <f t="shared" si="16"/>
        <v>-254995.35142413795</v>
      </c>
    </row>
    <row r="184" spans="1:10" s="44" customFormat="1" ht="13.2" x14ac:dyDescent="0.25">
      <c r="A184" s="32"/>
      <c r="B184" s="33"/>
      <c r="C184" s="32" t="s">
        <v>35</v>
      </c>
      <c r="D184" s="32" t="s">
        <v>89</v>
      </c>
      <c r="E184" s="32" t="s">
        <v>90</v>
      </c>
      <c r="F184" s="32" t="s">
        <v>101</v>
      </c>
      <c r="G184" s="35">
        <v>-1300000</v>
      </c>
      <c r="H184" s="35"/>
      <c r="I184" s="35"/>
      <c r="J184" s="35">
        <f t="shared" si="16"/>
        <v>-1300000</v>
      </c>
    </row>
    <row r="185" spans="1:10" s="44" customFormat="1" ht="13.2" x14ac:dyDescent="0.25">
      <c r="A185" s="32"/>
      <c r="B185" s="33"/>
      <c r="C185" s="32" t="s">
        <v>52</v>
      </c>
      <c r="D185" s="32" t="s">
        <v>21</v>
      </c>
      <c r="E185" s="32" t="s">
        <v>21</v>
      </c>
      <c r="F185" s="32" t="s">
        <v>8</v>
      </c>
      <c r="G185" s="35">
        <v>-405737.67427383998</v>
      </c>
      <c r="H185" s="35"/>
      <c r="I185" s="35"/>
      <c r="J185" s="35">
        <f t="shared" si="16"/>
        <v>-405737.67427383998</v>
      </c>
    </row>
    <row r="186" spans="1:10" s="44" customFormat="1" ht="39.6" x14ac:dyDescent="0.25">
      <c r="A186" s="32" t="s">
        <v>132</v>
      </c>
      <c r="B186" s="33" t="s">
        <v>133</v>
      </c>
      <c r="C186" s="32" t="s">
        <v>38</v>
      </c>
      <c r="D186" s="32" t="s">
        <v>21</v>
      </c>
      <c r="E186" s="32" t="s">
        <v>21</v>
      </c>
      <c r="F186" s="32" t="s">
        <v>7</v>
      </c>
      <c r="G186" s="35">
        <v>-996856.90025446331</v>
      </c>
      <c r="H186" s="35"/>
      <c r="I186" s="35"/>
      <c r="J186" s="35">
        <f t="shared" si="16"/>
        <v>-996856.90025446331</v>
      </c>
    </row>
    <row r="187" spans="1:10" s="44" customFormat="1" ht="13.2" x14ac:dyDescent="0.25">
      <c r="A187" s="32"/>
      <c r="B187" s="33"/>
      <c r="C187" s="32" t="s">
        <v>38</v>
      </c>
      <c r="D187" s="32" t="s">
        <v>48</v>
      </c>
      <c r="E187" s="32" t="s">
        <v>49</v>
      </c>
      <c r="F187" s="32" t="s">
        <v>7</v>
      </c>
      <c r="G187" s="35">
        <v>-13397.728863112232</v>
      </c>
      <c r="H187" s="35"/>
      <c r="I187" s="35"/>
      <c r="J187" s="35">
        <f t="shared" si="16"/>
        <v>-13397.728863112232</v>
      </c>
    </row>
    <row r="188" spans="1:10" s="44" customFormat="1" ht="13.2" x14ac:dyDescent="0.25">
      <c r="A188" s="32"/>
      <c r="B188" s="33"/>
      <c r="C188" s="32" t="s">
        <v>38</v>
      </c>
      <c r="D188" s="32" t="s">
        <v>265</v>
      </c>
      <c r="E188" s="32" t="s">
        <v>266</v>
      </c>
      <c r="F188" s="32" t="s">
        <v>7</v>
      </c>
      <c r="G188" s="35">
        <v>0</v>
      </c>
      <c r="H188" s="35">
        <v>-9962.2704417500008</v>
      </c>
      <c r="I188" s="35"/>
      <c r="J188" s="35">
        <f t="shared" si="16"/>
        <v>-9962.2704417500008</v>
      </c>
    </row>
    <row r="189" spans="1:10" s="44" customFormat="1" ht="13.2" x14ac:dyDescent="0.25">
      <c r="A189" s="32"/>
      <c r="B189" s="33"/>
      <c r="C189" s="32" t="s">
        <v>32</v>
      </c>
      <c r="D189" s="32" t="s">
        <v>21</v>
      </c>
      <c r="E189" s="32" t="s">
        <v>21</v>
      </c>
      <c r="F189" s="32" t="s">
        <v>7</v>
      </c>
      <c r="G189" s="35">
        <v>-119425.17489480299</v>
      </c>
      <c r="H189" s="35"/>
      <c r="I189" s="35"/>
      <c r="J189" s="35">
        <f t="shared" si="16"/>
        <v>-119425.17489480299</v>
      </c>
    </row>
    <row r="190" spans="1:10" s="44" customFormat="1" ht="13.2" x14ac:dyDescent="0.25">
      <c r="A190" s="32"/>
      <c r="B190" s="33"/>
      <c r="C190" s="32" t="s">
        <v>52</v>
      </c>
      <c r="D190" s="32" t="s">
        <v>21</v>
      </c>
      <c r="E190" s="32" t="s">
        <v>21</v>
      </c>
      <c r="F190" s="32" t="s">
        <v>8</v>
      </c>
      <c r="G190" s="35">
        <v>-19757.731411336226</v>
      </c>
      <c r="H190" s="35"/>
      <c r="I190" s="35"/>
      <c r="J190" s="35">
        <f t="shared" si="16"/>
        <v>-19757.731411336226</v>
      </c>
    </row>
    <row r="191" spans="1:10" s="44" customFormat="1" ht="13.2" x14ac:dyDescent="0.25">
      <c r="A191" s="32" t="s">
        <v>134</v>
      </c>
      <c r="B191" s="33" t="s">
        <v>135</v>
      </c>
      <c r="C191" s="32" t="s">
        <v>38</v>
      </c>
      <c r="D191" s="32" t="s">
        <v>21</v>
      </c>
      <c r="E191" s="32" t="s">
        <v>21</v>
      </c>
      <c r="F191" s="32" t="s">
        <v>7</v>
      </c>
      <c r="G191" s="35">
        <v>-1769924.8845873661</v>
      </c>
      <c r="H191" s="35"/>
      <c r="I191" s="35"/>
      <c r="J191" s="35">
        <f t="shared" si="16"/>
        <v>-1769924.8845873661</v>
      </c>
    </row>
    <row r="192" spans="1:10" s="44" customFormat="1" ht="13.2" x14ac:dyDescent="0.25">
      <c r="A192" s="32"/>
      <c r="B192" s="33"/>
      <c r="C192" s="32" t="s">
        <v>38</v>
      </c>
      <c r="D192" s="32" t="s">
        <v>275</v>
      </c>
      <c r="E192" s="32" t="s">
        <v>276</v>
      </c>
      <c r="F192" s="32" t="s">
        <v>7</v>
      </c>
      <c r="G192" s="35">
        <v>0</v>
      </c>
      <c r="H192" s="35">
        <v>-1952754</v>
      </c>
      <c r="I192" s="35"/>
      <c r="J192" s="35">
        <f t="shared" si="16"/>
        <v>-1952754</v>
      </c>
    </row>
    <row r="193" spans="1:10" s="44" customFormat="1" ht="13.2" x14ac:dyDescent="0.25">
      <c r="A193" s="32"/>
      <c r="B193" s="33"/>
      <c r="C193" s="32" t="s">
        <v>38</v>
      </c>
      <c r="D193" s="32" t="s">
        <v>136</v>
      </c>
      <c r="E193" s="32" t="s">
        <v>137</v>
      </c>
      <c r="F193" s="32" t="s">
        <v>241</v>
      </c>
      <c r="G193" s="35">
        <v>-3040000</v>
      </c>
      <c r="H193" s="35"/>
      <c r="I193" s="35"/>
      <c r="J193" s="35">
        <f t="shared" ref="J193:J267" si="24">+G193+H193+I193</f>
        <v>-3040000</v>
      </c>
    </row>
    <row r="194" spans="1:10" s="44" customFormat="1" ht="13.2" x14ac:dyDescent="0.25">
      <c r="A194" s="32"/>
      <c r="B194" s="33"/>
      <c r="C194" s="32" t="s">
        <v>38</v>
      </c>
      <c r="D194" s="32" t="s">
        <v>59</v>
      </c>
      <c r="E194" s="32" t="s">
        <v>60</v>
      </c>
      <c r="F194" s="32" t="s">
        <v>7</v>
      </c>
      <c r="G194" s="35">
        <v>0</v>
      </c>
      <c r="H194" s="35">
        <v>-15000000</v>
      </c>
      <c r="I194" s="35"/>
      <c r="J194" s="35">
        <f t="shared" si="24"/>
        <v>-15000000</v>
      </c>
    </row>
    <row r="195" spans="1:10" s="44" customFormat="1" ht="13.2" x14ac:dyDescent="0.25">
      <c r="A195" s="32"/>
      <c r="B195" s="33"/>
      <c r="C195" s="32" t="s">
        <v>38</v>
      </c>
      <c r="D195" s="32" t="s">
        <v>142</v>
      </c>
      <c r="E195" s="32" t="s">
        <v>143</v>
      </c>
      <c r="F195" s="32" t="s">
        <v>7</v>
      </c>
      <c r="G195" s="35">
        <v>0</v>
      </c>
      <c r="H195" s="35">
        <v>-1400000</v>
      </c>
      <c r="I195" s="35"/>
      <c r="J195" s="35">
        <f t="shared" si="24"/>
        <v>-1400000</v>
      </c>
    </row>
    <row r="196" spans="1:10" s="44" customFormat="1" ht="13.2" x14ac:dyDescent="0.25">
      <c r="A196" s="32"/>
      <c r="B196" s="33"/>
      <c r="C196" s="32" t="s">
        <v>38</v>
      </c>
      <c r="D196" s="32" t="s">
        <v>265</v>
      </c>
      <c r="E196" s="32" t="s">
        <v>266</v>
      </c>
      <c r="F196" s="32" t="s">
        <v>7</v>
      </c>
      <c r="G196" s="35">
        <v>0</v>
      </c>
      <c r="H196" s="35">
        <v>-11134.682308000003</v>
      </c>
      <c r="I196" s="35"/>
      <c r="J196" s="35">
        <f t="shared" si="24"/>
        <v>-11134.682308000003</v>
      </c>
    </row>
    <row r="197" spans="1:10" s="44" customFormat="1" ht="13.2" x14ac:dyDescent="0.25">
      <c r="A197" s="32"/>
      <c r="B197" s="33"/>
      <c r="C197" s="32" t="s">
        <v>38</v>
      </c>
      <c r="D197" s="32" t="s">
        <v>138</v>
      </c>
      <c r="E197" s="32" t="s">
        <v>139</v>
      </c>
      <c r="F197" s="32" t="s">
        <v>241</v>
      </c>
      <c r="G197" s="35">
        <v>-5000000</v>
      </c>
      <c r="H197" s="35"/>
      <c r="I197" s="35"/>
      <c r="J197" s="35">
        <f t="shared" si="24"/>
        <v>-5000000</v>
      </c>
    </row>
    <row r="198" spans="1:10" s="44" customFormat="1" ht="13.2" x14ac:dyDescent="0.25">
      <c r="A198" s="32"/>
      <c r="B198" s="33"/>
      <c r="C198" s="32" t="s">
        <v>38</v>
      </c>
      <c r="D198" s="32" t="s">
        <v>48</v>
      </c>
      <c r="E198" s="32" t="s">
        <v>49</v>
      </c>
      <c r="F198" s="32" t="s">
        <v>7</v>
      </c>
      <c r="G198" s="35">
        <v>-14638.855963343931</v>
      </c>
      <c r="H198" s="35"/>
      <c r="I198" s="35"/>
      <c r="J198" s="35">
        <f t="shared" si="24"/>
        <v>-14638.855963343931</v>
      </c>
    </row>
    <row r="199" spans="1:10" s="44" customFormat="1" ht="13.2" x14ac:dyDescent="0.25">
      <c r="A199" s="32"/>
      <c r="B199" s="33"/>
      <c r="C199" s="32" t="s">
        <v>38</v>
      </c>
      <c r="D199" s="32" t="s">
        <v>140</v>
      </c>
      <c r="E199" s="32" t="s">
        <v>141</v>
      </c>
      <c r="F199" s="32" t="s">
        <v>7</v>
      </c>
      <c r="G199" s="35">
        <v>-5000</v>
      </c>
      <c r="H199" s="35"/>
      <c r="I199" s="35"/>
      <c r="J199" s="35">
        <f t="shared" si="24"/>
        <v>-5000</v>
      </c>
    </row>
    <row r="200" spans="1:10" s="44" customFormat="1" ht="13.2" x14ac:dyDescent="0.25">
      <c r="A200" s="32"/>
      <c r="B200" s="33"/>
      <c r="C200" s="32" t="s">
        <v>32</v>
      </c>
      <c r="D200" s="32" t="s">
        <v>21</v>
      </c>
      <c r="E200" s="32" t="s">
        <v>21</v>
      </c>
      <c r="F200" s="32" t="s">
        <v>7</v>
      </c>
      <c r="G200" s="35">
        <v>-130824.10533103447</v>
      </c>
      <c r="H200" s="35"/>
      <c r="I200" s="35"/>
      <c r="J200" s="35">
        <f t="shared" si="24"/>
        <v>-130824.10533103447</v>
      </c>
    </row>
    <row r="201" spans="1:10" s="44" customFormat="1" ht="13.2" x14ac:dyDescent="0.25">
      <c r="A201" s="32"/>
      <c r="B201" s="33"/>
      <c r="C201" s="32" t="s">
        <v>35</v>
      </c>
      <c r="D201" s="32" t="s">
        <v>21</v>
      </c>
      <c r="E201" s="32" t="s">
        <v>21</v>
      </c>
      <c r="F201" s="32" t="s">
        <v>7</v>
      </c>
      <c r="G201" s="35">
        <v>-219019.99999999991</v>
      </c>
      <c r="H201" s="35"/>
      <c r="I201" s="35"/>
      <c r="J201" s="35">
        <f t="shared" si="24"/>
        <v>-219019.99999999991</v>
      </c>
    </row>
    <row r="202" spans="1:10" s="44" customFormat="1" ht="13.2" x14ac:dyDescent="0.25">
      <c r="A202" s="32"/>
      <c r="B202" s="33"/>
      <c r="C202" s="32" t="s">
        <v>35</v>
      </c>
      <c r="D202" s="32" t="s">
        <v>142</v>
      </c>
      <c r="E202" s="32" t="s">
        <v>143</v>
      </c>
      <c r="F202" s="32" t="s">
        <v>63</v>
      </c>
      <c r="G202" s="35">
        <v>-65865445</v>
      </c>
      <c r="H202" s="35"/>
      <c r="I202" s="35"/>
      <c r="J202" s="35">
        <f t="shared" si="24"/>
        <v>-65865445</v>
      </c>
    </row>
    <row r="203" spans="1:10" s="44" customFormat="1" ht="26.4" x14ac:dyDescent="0.25">
      <c r="A203" s="32"/>
      <c r="B203" s="33"/>
      <c r="C203" s="32" t="s">
        <v>75</v>
      </c>
      <c r="D203" s="32" t="s">
        <v>76</v>
      </c>
      <c r="E203" s="32" t="s">
        <v>77</v>
      </c>
      <c r="F203" s="33" t="s">
        <v>242</v>
      </c>
      <c r="G203" s="35">
        <v>-8325599.9999899995</v>
      </c>
      <c r="H203" s="35"/>
      <c r="I203" s="35"/>
      <c r="J203" s="35">
        <f t="shared" si="24"/>
        <v>-8325599.9999899995</v>
      </c>
    </row>
    <row r="204" spans="1:10" s="44" customFormat="1" ht="13.2" x14ac:dyDescent="0.25">
      <c r="A204" s="32"/>
      <c r="B204" s="33"/>
      <c r="C204" s="32" t="s">
        <v>52</v>
      </c>
      <c r="D204" s="32" t="s">
        <v>21</v>
      </c>
      <c r="E204" s="32" t="s">
        <v>21</v>
      </c>
      <c r="F204" s="32" t="s">
        <v>8</v>
      </c>
      <c r="G204" s="35">
        <v>-3403.2490538702027</v>
      </c>
      <c r="H204" s="35"/>
      <c r="I204" s="35"/>
      <c r="J204" s="35">
        <f t="shared" si="24"/>
        <v>-3403.2490538702027</v>
      </c>
    </row>
    <row r="205" spans="1:10" s="44" customFormat="1" ht="13.2" x14ac:dyDescent="0.3">
      <c r="A205" s="66" t="s">
        <v>144</v>
      </c>
      <c r="B205" s="66"/>
      <c r="C205" s="66"/>
      <c r="D205" s="43"/>
      <c r="E205" s="43"/>
      <c r="F205" s="43"/>
      <c r="G205" s="41">
        <f>+SUBTOTAL(9, G207:G239)</f>
        <v>-181947551.806236</v>
      </c>
      <c r="H205" s="41">
        <f t="shared" ref="H205:J205" si="25">+SUBTOTAL(9, H207:H239)</f>
        <v>-132634.31828125002</v>
      </c>
      <c r="I205" s="41">
        <f t="shared" si="25"/>
        <v>138000</v>
      </c>
      <c r="J205" s="41">
        <f t="shared" si="25"/>
        <v>-181942186.12451723</v>
      </c>
    </row>
    <row r="206" spans="1:10" s="44" customFormat="1" ht="13.2" x14ac:dyDescent="0.3">
      <c r="A206" s="67" t="s">
        <v>117</v>
      </c>
      <c r="B206" s="67"/>
      <c r="C206" s="45"/>
      <c r="D206" s="43"/>
      <c r="E206" s="43"/>
      <c r="F206" s="43"/>
      <c r="G206" s="41">
        <f>+SUBTOTAL(9, G207:G208)</f>
        <v>-340000</v>
      </c>
      <c r="H206" s="41">
        <f t="shared" ref="H206:J206" si="26">+SUBTOTAL(9, H207:H208)</f>
        <v>0</v>
      </c>
      <c r="I206" s="41">
        <f t="shared" si="26"/>
        <v>0</v>
      </c>
      <c r="J206" s="41">
        <f t="shared" si="26"/>
        <v>-340000</v>
      </c>
    </row>
    <row r="207" spans="1:10" s="44" customFormat="1" ht="26.4" x14ac:dyDescent="0.25">
      <c r="A207" s="32" t="s">
        <v>145</v>
      </c>
      <c r="B207" s="33" t="s">
        <v>146</v>
      </c>
      <c r="C207" s="32" t="s">
        <v>38</v>
      </c>
      <c r="D207" s="32" t="s">
        <v>89</v>
      </c>
      <c r="E207" s="32" t="s">
        <v>90</v>
      </c>
      <c r="F207" s="32" t="s">
        <v>147</v>
      </c>
      <c r="G207" s="35">
        <v>-140000</v>
      </c>
      <c r="H207" s="35"/>
      <c r="I207" s="35"/>
      <c r="J207" s="35">
        <f t="shared" si="24"/>
        <v>-140000</v>
      </c>
    </row>
    <row r="208" spans="1:10" s="44" customFormat="1" ht="13.2" x14ac:dyDescent="0.25">
      <c r="A208" s="32"/>
      <c r="B208" s="33"/>
      <c r="C208" s="32" t="s">
        <v>32</v>
      </c>
      <c r="D208" s="32" t="s">
        <v>89</v>
      </c>
      <c r="E208" s="32" t="s">
        <v>90</v>
      </c>
      <c r="F208" s="32" t="s">
        <v>129</v>
      </c>
      <c r="G208" s="35">
        <v>-200000</v>
      </c>
      <c r="H208" s="35"/>
      <c r="I208" s="35"/>
      <c r="J208" s="35">
        <f t="shared" si="24"/>
        <v>-200000</v>
      </c>
    </row>
    <row r="209" spans="1:10" s="44" customFormat="1" ht="13.2" x14ac:dyDescent="0.3">
      <c r="A209" s="63" t="s">
        <v>43</v>
      </c>
      <c r="B209" s="63"/>
      <c r="C209" s="45"/>
      <c r="D209" s="43"/>
      <c r="E209" s="43"/>
      <c r="F209" s="43"/>
      <c r="G209" s="41">
        <f>+SUBTOTAL(9, G210:G239)</f>
        <v>-181607551.806236</v>
      </c>
      <c r="H209" s="41">
        <f t="shared" ref="H209:J209" si="27">+SUBTOTAL(9, H210:H239)</f>
        <v>-132634.31828125002</v>
      </c>
      <c r="I209" s="41">
        <f t="shared" si="27"/>
        <v>138000</v>
      </c>
      <c r="J209" s="41">
        <f t="shared" si="27"/>
        <v>-181602186.12451723</v>
      </c>
    </row>
    <row r="210" spans="1:10" s="44" customFormat="1" ht="26.4" x14ac:dyDescent="0.25">
      <c r="A210" s="32" t="s">
        <v>148</v>
      </c>
      <c r="B210" s="33" t="s">
        <v>149</v>
      </c>
      <c r="C210" s="32" t="s">
        <v>38</v>
      </c>
      <c r="D210" s="32" t="s">
        <v>21</v>
      </c>
      <c r="E210" s="32" t="s">
        <v>21</v>
      </c>
      <c r="F210" s="32" t="s">
        <v>243</v>
      </c>
      <c r="G210" s="35">
        <v>-11556938.168074789</v>
      </c>
      <c r="H210" s="35"/>
      <c r="I210" s="35"/>
      <c r="J210" s="35">
        <f t="shared" si="24"/>
        <v>-11556938.168074789</v>
      </c>
    </row>
    <row r="211" spans="1:10" s="44" customFormat="1" ht="13.2" x14ac:dyDescent="0.25">
      <c r="A211" s="32"/>
      <c r="B211" s="33"/>
      <c r="C211" s="32" t="s">
        <v>38</v>
      </c>
      <c r="D211" s="32" t="s">
        <v>46</v>
      </c>
      <c r="E211" s="32" t="s">
        <v>47</v>
      </c>
      <c r="F211" s="32" t="s">
        <v>7</v>
      </c>
      <c r="G211" s="35">
        <v>-59091.055999840013</v>
      </c>
      <c r="H211" s="35">
        <v>-5476.9956249999959</v>
      </c>
      <c r="I211" s="35"/>
      <c r="J211" s="35">
        <f t="shared" si="24"/>
        <v>-64568.051624840009</v>
      </c>
    </row>
    <row r="212" spans="1:10" s="44" customFormat="1" ht="13.2" x14ac:dyDescent="0.25">
      <c r="A212" s="32"/>
      <c r="B212" s="33"/>
      <c r="C212" s="32" t="s">
        <v>38</v>
      </c>
      <c r="D212" s="32" t="s">
        <v>48</v>
      </c>
      <c r="E212" s="32" t="s">
        <v>49</v>
      </c>
      <c r="F212" s="32" t="s">
        <v>7</v>
      </c>
      <c r="G212" s="35">
        <v>-6826.3066824990565</v>
      </c>
      <c r="H212" s="35"/>
      <c r="I212" s="35"/>
      <c r="J212" s="35">
        <f t="shared" si="24"/>
        <v>-6826.3066824990565</v>
      </c>
    </row>
    <row r="213" spans="1:10" s="44" customFormat="1" ht="13.2" x14ac:dyDescent="0.25">
      <c r="A213" s="32"/>
      <c r="B213" s="33"/>
      <c r="C213" s="32" t="s">
        <v>38</v>
      </c>
      <c r="D213" s="32" t="s">
        <v>140</v>
      </c>
      <c r="E213" s="32" t="s">
        <v>141</v>
      </c>
      <c r="F213" s="32" t="s">
        <v>7</v>
      </c>
      <c r="G213" s="35">
        <v>-20000</v>
      </c>
      <c r="H213" s="35"/>
      <c r="I213" s="35"/>
      <c r="J213" s="35">
        <f t="shared" si="24"/>
        <v>-20000</v>
      </c>
    </row>
    <row r="214" spans="1:10" s="44" customFormat="1" ht="13.2" x14ac:dyDescent="0.25">
      <c r="A214" s="32"/>
      <c r="B214" s="33"/>
      <c r="C214" s="32" t="s">
        <v>38</v>
      </c>
      <c r="D214" s="32" t="s">
        <v>265</v>
      </c>
      <c r="E214" s="32" t="s">
        <v>266</v>
      </c>
      <c r="F214" s="32" t="s">
        <v>7</v>
      </c>
      <c r="G214" s="35">
        <v>0</v>
      </c>
      <c r="H214" s="35">
        <v>-14420.948826250005</v>
      </c>
      <c r="I214" s="35"/>
      <c r="J214" s="35">
        <f t="shared" si="24"/>
        <v>-14420.948826250005</v>
      </c>
    </row>
    <row r="215" spans="1:10" s="44" customFormat="1" ht="13.2" x14ac:dyDescent="0.25">
      <c r="A215" s="32"/>
      <c r="B215" s="33"/>
      <c r="C215" s="32" t="s">
        <v>38</v>
      </c>
      <c r="D215" s="32" t="s">
        <v>277</v>
      </c>
      <c r="E215" s="32" t="s">
        <v>278</v>
      </c>
      <c r="F215" s="32" t="s">
        <v>7</v>
      </c>
      <c r="G215" s="35">
        <v>0</v>
      </c>
      <c r="H215" s="35">
        <v>-76000</v>
      </c>
      <c r="I215" s="35"/>
      <c r="J215" s="35">
        <f t="shared" si="24"/>
        <v>-76000</v>
      </c>
    </row>
    <row r="216" spans="1:10" s="44" customFormat="1" ht="13.2" x14ac:dyDescent="0.25">
      <c r="A216" s="32"/>
      <c r="B216" s="33"/>
      <c r="C216" s="32" t="s">
        <v>98</v>
      </c>
      <c r="D216" s="32" t="s">
        <v>21</v>
      </c>
      <c r="E216" s="32" t="s">
        <v>21</v>
      </c>
      <c r="F216" s="32" t="s">
        <v>244</v>
      </c>
      <c r="G216" s="35">
        <v>-826393.86077160831</v>
      </c>
      <c r="H216" s="35"/>
      <c r="I216" s="35"/>
      <c r="J216" s="35">
        <f t="shared" si="24"/>
        <v>-826393.86077160831</v>
      </c>
    </row>
    <row r="217" spans="1:10" s="44" customFormat="1" ht="13.2" x14ac:dyDescent="0.25">
      <c r="A217" s="32"/>
      <c r="B217" s="33"/>
      <c r="C217" s="32" t="s">
        <v>32</v>
      </c>
      <c r="D217" s="32" t="s">
        <v>21</v>
      </c>
      <c r="E217" s="32" t="s">
        <v>21</v>
      </c>
      <c r="F217" s="32" t="s">
        <v>7</v>
      </c>
      <c r="G217" s="35">
        <v>-591996.086087398</v>
      </c>
      <c r="H217" s="35"/>
      <c r="I217" s="35"/>
      <c r="J217" s="35">
        <f t="shared" si="24"/>
        <v>-591996.086087398</v>
      </c>
    </row>
    <row r="218" spans="1:10" s="44" customFormat="1" ht="13.2" x14ac:dyDescent="0.25">
      <c r="A218" s="32"/>
      <c r="B218" s="33"/>
      <c r="C218" s="32" t="s">
        <v>35</v>
      </c>
      <c r="D218" s="32" t="s">
        <v>21</v>
      </c>
      <c r="E218" s="32" t="s">
        <v>21</v>
      </c>
      <c r="F218" s="32" t="s">
        <v>244</v>
      </c>
      <c r="G218" s="35">
        <v>-9762909.7789999992</v>
      </c>
      <c r="H218" s="35"/>
      <c r="I218" s="35"/>
      <c r="J218" s="35">
        <f t="shared" si="24"/>
        <v>-9762909.7789999992</v>
      </c>
    </row>
    <row r="219" spans="1:10" s="44" customFormat="1" ht="13.2" x14ac:dyDescent="0.25">
      <c r="A219" s="32"/>
      <c r="B219" s="33"/>
      <c r="C219" s="32" t="s">
        <v>35</v>
      </c>
      <c r="D219" s="32" t="s">
        <v>89</v>
      </c>
      <c r="E219" s="32" t="s">
        <v>90</v>
      </c>
      <c r="F219" s="32" t="s">
        <v>101</v>
      </c>
      <c r="G219" s="35">
        <v>-3180725</v>
      </c>
      <c r="H219" s="35"/>
      <c r="I219" s="35"/>
      <c r="J219" s="35">
        <f t="shared" si="24"/>
        <v>-3180725</v>
      </c>
    </row>
    <row r="220" spans="1:10" s="44" customFormat="1" ht="13.2" x14ac:dyDescent="0.25">
      <c r="A220" s="32"/>
      <c r="B220" s="33"/>
      <c r="C220" s="32" t="s">
        <v>52</v>
      </c>
      <c r="D220" s="32" t="s">
        <v>21</v>
      </c>
      <c r="E220" s="32" t="s">
        <v>21</v>
      </c>
      <c r="F220" s="32" t="s">
        <v>8</v>
      </c>
      <c r="G220" s="35">
        <v>-138680.55086827869</v>
      </c>
      <c r="H220" s="35"/>
      <c r="I220" s="35"/>
      <c r="J220" s="35">
        <f t="shared" si="24"/>
        <v>-138680.55086827869</v>
      </c>
    </row>
    <row r="221" spans="1:10" s="44" customFormat="1" ht="26.4" x14ac:dyDescent="0.25">
      <c r="A221" s="32" t="s">
        <v>150</v>
      </c>
      <c r="B221" s="33" t="s">
        <v>151</v>
      </c>
      <c r="C221" s="32" t="s">
        <v>38</v>
      </c>
      <c r="D221" s="32" t="s">
        <v>21</v>
      </c>
      <c r="E221" s="32" t="s">
        <v>21</v>
      </c>
      <c r="F221" s="32" t="s">
        <v>243</v>
      </c>
      <c r="G221" s="35">
        <v>-16813544.697361238</v>
      </c>
      <c r="H221" s="35"/>
      <c r="I221" s="35">
        <f>138000</f>
        <v>138000</v>
      </c>
      <c r="J221" s="35">
        <f t="shared" si="24"/>
        <v>-16675544.697361238</v>
      </c>
    </row>
    <row r="222" spans="1:10" s="44" customFormat="1" ht="13.2" x14ac:dyDescent="0.25">
      <c r="A222" s="32"/>
      <c r="B222" s="33"/>
      <c r="C222" s="32" t="s">
        <v>38</v>
      </c>
      <c r="D222" s="32" t="s">
        <v>279</v>
      </c>
      <c r="E222" s="32" t="s">
        <v>280</v>
      </c>
      <c r="F222" s="32" t="s">
        <v>7</v>
      </c>
      <c r="G222" s="35">
        <v>0</v>
      </c>
      <c r="H222" s="35">
        <v>-15000</v>
      </c>
      <c r="I222" s="35"/>
      <c r="J222" s="35">
        <f t="shared" si="24"/>
        <v>-15000</v>
      </c>
    </row>
    <row r="223" spans="1:10" s="44" customFormat="1" ht="13.2" x14ac:dyDescent="0.25">
      <c r="A223" s="32"/>
      <c r="B223" s="33"/>
      <c r="C223" s="32" t="s">
        <v>38</v>
      </c>
      <c r="D223" s="32" t="s">
        <v>46</v>
      </c>
      <c r="E223" s="32" t="s">
        <v>47</v>
      </c>
      <c r="F223" s="32" t="s">
        <v>7</v>
      </c>
      <c r="G223" s="35">
        <v>-22159.145999940003</v>
      </c>
      <c r="H223" s="35">
        <v>-6605</v>
      </c>
      <c r="I223" s="35"/>
      <c r="J223" s="35">
        <f t="shared" si="24"/>
        <v>-28764.145999940003</v>
      </c>
    </row>
    <row r="224" spans="1:10" s="44" customFormat="1" ht="13.2" x14ac:dyDescent="0.25">
      <c r="A224" s="32"/>
      <c r="B224" s="33"/>
      <c r="C224" s="32" t="s">
        <v>38</v>
      </c>
      <c r="D224" s="32" t="s">
        <v>48</v>
      </c>
      <c r="E224" s="32" t="s">
        <v>49</v>
      </c>
      <c r="F224" s="32" t="s">
        <v>7</v>
      </c>
      <c r="G224" s="35">
        <v>-29835.480517111453</v>
      </c>
      <c r="H224" s="35"/>
      <c r="I224" s="35"/>
      <c r="J224" s="35">
        <f t="shared" si="24"/>
        <v>-29835.480517111453</v>
      </c>
    </row>
    <row r="225" spans="1:10" s="44" customFormat="1" ht="13.2" x14ac:dyDescent="0.25">
      <c r="A225" s="32"/>
      <c r="B225" s="33"/>
      <c r="C225" s="32" t="s">
        <v>38</v>
      </c>
      <c r="D225" s="32" t="s">
        <v>140</v>
      </c>
      <c r="E225" s="32" t="s">
        <v>141</v>
      </c>
      <c r="F225" s="32" t="s">
        <v>7</v>
      </c>
      <c r="G225" s="35">
        <v>-35000</v>
      </c>
      <c r="H225" s="35"/>
      <c r="I225" s="35"/>
      <c r="J225" s="35">
        <f t="shared" si="24"/>
        <v>-35000</v>
      </c>
    </row>
    <row r="226" spans="1:10" s="44" customFormat="1" ht="13.2" x14ac:dyDescent="0.25">
      <c r="A226" s="32"/>
      <c r="B226" s="33"/>
      <c r="C226" s="32" t="s">
        <v>38</v>
      </c>
      <c r="D226" s="32" t="s">
        <v>265</v>
      </c>
      <c r="E226" s="32" t="s">
        <v>266</v>
      </c>
      <c r="F226" s="32" t="s">
        <v>7</v>
      </c>
      <c r="G226" s="35">
        <v>0</v>
      </c>
      <c r="H226" s="35">
        <v>-9304.9161600000025</v>
      </c>
      <c r="I226" s="35"/>
      <c r="J226" s="35">
        <f t="shared" si="24"/>
        <v>-9304.9161600000025</v>
      </c>
    </row>
    <row r="227" spans="1:10" s="44" customFormat="1" ht="13.2" x14ac:dyDescent="0.25">
      <c r="A227" s="32"/>
      <c r="B227" s="33"/>
      <c r="C227" s="32" t="s">
        <v>98</v>
      </c>
      <c r="D227" s="32" t="s">
        <v>21</v>
      </c>
      <c r="E227" s="32" t="s">
        <v>21</v>
      </c>
      <c r="F227" s="32" t="s">
        <v>246</v>
      </c>
      <c r="G227" s="35">
        <v>-1973868.8098587464</v>
      </c>
      <c r="H227" s="35"/>
      <c r="I227" s="35"/>
      <c r="J227" s="35">
        <f t="shared" si="24"/>
        <v>-1973868.8098587464</v>
      </c>
    </row>
    <row r="228" spans="1:10" s="44" customFormat="1" ht="13.2" x14ac:dyDescent="0.25">
      <c r="A228" s="32"/>
      <c r="B228" s="33"/>
      <c r="C228" s="32" t="s">
        <v>32</v>
      </c>
      <c r="D228" s="32" t="s">
        <v>21</v>
      </c>
      <c r="E228" s="32" t="s">
        <v>21</v>
      </c>
      <c r="F228" s="32" t="s">
        <v>7</v>
      </c>
      <c r="G228" s="35">
        <v>-185945.71604827582</v>
      </c>
      <c r="H228" s="35"/>
      <c r="I228" s="35"/>
      <c r="J228" s="35">
        <f t="shared" si="24"/>
        <v>-185945.71604827582</v>
      </c>
    </row>
    <row r="229" spans="1:10" s="44" customFormat="1" ht="13.2" x14ac:dyDescent="0.25">
      <c r="A229" s="32"/>
      <c r="B229" s="33"/>
      <c r="C229" s="32" t="s">
        <v>35</v>
      </c>
      <c r="D229" s="32" t="s">
        <v>21</v>
      </c>
      <c r="E229" s="32" t="s">
        <v>21</v>
      </c>
      <c r="F229" s="32" t="s">
        <v>244</v>
      </c>
      <c r="G229" s="35">
        <v>-75720844.11349</v>
      </c>
      <c r="H229" s="35"/>
      <c r="I229" s="35"/>
      <c r="J229" s="35">
        <f t="shared" si="24"/>
        <v>-75720844.11349</v>
      </c>
    </row>
    <row r="230" spans="1:10" s="44" customFormat="1" ht="13.2" x14ac:dyDescent="0.25">
      <c r="A230" s="32"/>
      <c r="B230" s="33"/>
      <c r="C230" s="32" t="s">
        <v>35</v>
      </c>
      <c r="D230" s="32" t="s">
        <v>89</v>
      </c>
      <c r="E230" s="32" t="s">
        <v>90</v>
      </c>
      <c r="F230" s="33" t="s">
        <v>247</v>
      </c>
      <c r="G230" s="35">
        <v>-18000000</v>
      </c>
      <c r="H230" s="35"/>
      <c r="I230" s="35"/>
      <c r="J230" s="35">
        <f t="shared" si="24"/>
        <v>-18000000</v>
      </c>
    </row>
    <row r="231" spans="1:10" s="44" customFormat="1" ht="13.2" x14ac:dyDescent="0.25">
      <c r="A231" s="32"/>
      <c r="B231" s="33"/>
      <c r="C231" s="32" t="s">
        <v>35</v>
      </c>
      <c r="D231" s="32" t="s">
        <v>96</v>
      </c>
      <c r="E231" s="32" t="s">
        <v>97</v>
      </c>
      <c r="F231" s="33" t="s">
        <v>247</v>
      </c>
      <c r="G231" s="35">
        <v>-21600000</v>
      </c>
      <c r="H231" s="35"/>
      <c r="I231" s="35"/>
      <c r="J231" s="35">
        <f t="shared" si="24"/>
        <v>-21600000</v>
      </c>
    </row>
    <row r="232" spans="1:10" s="44" customFormat="1" ht="13.2" x14ac:dyDescent="0.25">
      <c r="A232" s="32"/>
      <c r="B232" s="33"/>
      <c r="C232" s="32" t="s">
        <v>52</v>
      </c>
      <c r="D232" s="32" t="s">
        <v>21</v>
      </c>
      <c r="E232" s="32" t="s">
        <v>21</v>
      </c>
      <c r="F232" s="32" t="s">
        <v>8</v>
      </c>
      <c r="G232" s="35">
        <v>-4717.0009020180378</v>
      </c>
      <c r="H232" s="35"/>
      <c r="I232" s="35"/>
      <c r="J232" s="35">
        <f t="shared" si="24"/>
        <v>-4717.0009020180378</v>
      </c>
    </row>
    <row r="233" spans="1:10" s="44" customFormat="1" ht="42.6" customHeight="1" x14ac:dyDescent="0.25">
      <c r="A233" s="32" t="s">
        <v>152</v>
      </c>
      <c r="B233" s="33" t="s">
        <v>153</v>
      </c>
      <c r="C233" s="32" t="s">
        <v>38</v>
      </c>
      <c r="D233" s="32" t="s">
        <v>21</v>
      </c>
      <c r="E233" s="32" t="s">
        <v>21</v>
      </c>
      <c r="F233" s="32" t="s">
        <v>243</v>
      </c>
      <c r="G233" s="35">
        <v>-5659239.8683366487</v>
      </c>
      <c r="H233" s="35"/>
      <c r="I233" s="35"/>
      <c r="J233" s="35">
        <f t="shared" si="24"/>
        <v>-5659239.8683366487</v>
      </c>
    </row>
    <row r="234" spans="1:10" s="44" customFormat="1" ht="13.2" x14ac:dyDescent="0.25">
      <c r="A234" s="32"/>
      <c r="B234" s="33"/>
      <c r="C234" s="32" t="s">
        <v>38</v>
      </c>
      <c r="D234" s="32" t="s">
        <v>154</v>
      </c>
      <c r="E234" s="32" t="s">
        <v>155</v>
      </c>
      <c r="F234" s="33" t="s">
        <v>247</v>
      </c>
      <c r="G234" s="35">
        <v>-2500000</v>
      </c>
      <c r="H234" s="35"/>
      <c r="I234" s="35"/>
      <c r="J234" s="35">
        <f t="shared" si="24"/>
        <v>-2500000</v>
      </c>
    </row>
    <row r="235" spans="1:10" s="44" customFormat="1" ht="13.2" x14ac:dyDescent="0.25">
      <c r="A235" s="32"/>
      <c r="B235" s="33"/>
      <c r="C235" s="32" t="s">
        <v>38</v>
      </c>
      <c r="D235" s="32" t="s">
        <v>48</v>
      </c>
      <c r="E235" s="32" t="s">
        <v>49</v>
      </c>
      <c r="F235" s="32" t="s">
        <v>7</v>
      </c>
      <c r="G235" s="35">
        <v>-4225.8790783869663</v>
      </c>
      <c r="H235" s="35"/>
      <c r="I235" s="35"/>
      <c r="J235" s="35">
        <f t="shared" si="24"/>
        <v>-4225.8790783869663</v>
      </c>
    </row>
    <row r="236" spans="1:10" s="44" customFormat="1" ht="13.2" x14ac:dyDescent="0.25">
      <c r="A236" s="32"/>
      <c r="B236" s="33"/>
      <c r="C236" s="32" t="s">
        <v>38</v>
      </c>
      <c r="D236" s="32" t="s">
        <v>265</v>
      </c>
      <c r="E236" s="32" t="s">
        <v>266</v>
      </c>
      <c r="F236" s="32" t="s">
        <v>7</v>
      </c>
      <c r="G236" s="35">
        <v>0</v>
      </c>
      <c r="H236" s="35">
        <v>-5826.4576700000016</v>
      </c>
      <c r="I236" s="35"/>
      <c r="J236" s="35">
        <f t="shared" si="24"/>
        <v>-5826.4576700000016</v>
      </c>
    </row>
    <row r="237" spans="1:10" s="44" customFormat="1" ht="13.2" x14ac:dyDescent="0.25">
      <c r="A237" s="32"/>
      <c r="B237" s="33"/>
      <c r="C237" s="32" t="s">
        <v>32</v>
      </c>
      <c r="D237" s="32" t="s">
        <v>21</v>
      </c>
      <c r="E237" s="32" t="s">
        <v>21</v>
      </c>
      <c r="F237" s="32" t="s">
        <v>7</v>
      </c>
      <c r="G237" s="35">
        <v>-114279.29136551725</v>
      </c>
      <c r="H237" s="35"/>
      <c r="I237" s="35"/>
      <c r="J237" s="35">
        <f t="shared" si="24"/>
        <v>-114279.29136551725</v>
      </c>
    </row>
    <row r="238" spans="1:10" s="44" customFormat="1" ht="13.2" x14ac:dyDescent="0.25">
      <c r="A238" s="32"/>
      <c r="B238" s="33"/>
      <c r="C238" s="32" t="s">
        <v>35</v>
      </c>
      <c r="D238" s="32" t="s">
        <v>21</v>
      </c>
      <c r="E238" s="32" t="s">
        <v>21</v>
      </c>
      <c r="F238" s="32" t="s">
        <v>244</v>
      </c>
      <c r="G238" s="35">
        <v>-12797647.140000001</v>
      </c>
      <c r="H238" s="35"/>
      <c r="I238" s="35"/>
      <c r="J238" s="35">
        <f t="shared" si="24"/>
        <v>-12797647.140000001</v>
      </c>
    </row>
    <row r="239" spans="1:10" s="44" customFormat="1" ht="13.2" x14ac:dyDescent="0.25">
      <c r="A239" s="32"/>
      <c r="B239" s="33"/>
      <c r="C239" s="32" t="s">
        <v>52</v>
      </c>
      <c r="D239" s="32" t="s">
        <v>21</v>
      </c>
      <c r="E239" s="32" t="s">
        <v>21</v>
      </c>
      <c r="F239" s="32" t="s">
        <v>8</v>
      </c>
      <c r="G239" s="35">
        <v>-2683.8557936735629</v>
      </c>
      <c r="H239" s="35"/>
      <c r="I239" s="35"/>
      <c r="J239" s="35">
        <f t="shared" si="24"/>
        <v>-2683.8557936735629</v>
      </c>
    </row>
    <row r="240" spans="1:10" s="44" customFormat="1" ht="13.2" x14ac:dyDescent="0.3">
      <c r="A240" s="42" t="s">
        <v>156</v>
      </c>
      <c r="B240" s="49"/>
      <c r="C240" s="45"/>
      <c r="D240" s="43"/>
      <c r="E240" s="43"/>
      <c r="F240" s="43"/>
      <c r="G240" s="41">
        <f>+SUBTOTAL(9, G243:G317)</f>
        <v>-311636174.95409232</v>
      </c>
      <c r="H240" s="41">
        <f t="shared" ref="H240:J240" si="28">+SUBTOTAL(9, H243:H317)</f>
        <v>-7557437.8064062493</v>
      </c>
      <c r="I240" s="41">
        <f t="shared" si="28"/>
        <v>6727500</v>
      </c>
      <c r="J240" s="41">
        <f t="shared" si="28"/>
        <v>-312466112.76049852</v>
      </c>
    </row>
    <row r="241" spans="1:11" s="44" customFormat="1" ht="13.2" x14ac:dyDescent="0.3">
      <c r="A241" s="42" t="s">
        <v>157</v>
      </c>
      <c r="B241" s="49"/>
      <c r="C241" s="45"/>
      <c r="D241" s="43"/>
      <c r="E241" s="43"/>
      <c r="F241" s="43"/>
      <c r="G241" s="41">
        <f>+SUBTOTAL(9, G243:G317)</f>
        <v>-311636174.95409232</v>
      </c>
      <c r="H241" s="41">
        <f t="shared" ref="H241:J241" si="29">+SUBTOTAL(9, H243:H317)</f>
        <v>-7557437.8064062493</v>
      </c>
      <c r="I241" s="41">
        <f t="shared" si="29"/>
        <v>6727500</v>
      </c>
      <c r="J241" s="41">
        <f t="shared" si="29"/>
        <v>-312466112.76049852</v>
      </c>
    </row>
    <row r="242" spans="1:11" s="44" customFormat="1" ht="13.2" x14ac:dyDescent="0.3">
      <c r="A242" s="67" t="s">
        <v>117</v>
      </c>
      <c r="B242" s="67"/>
      <c r="C242" s="45"/>
      <c r="D242" s="43"/>
      <c r="E242" s="43"/>
      <c r="F242" s="43"/>
      <c r="G242" s="41">
        <f>+SUBTOTAL(9, G243:G247)</f>
        <v>-12273198</v>
      </c>
      <c r="H242" s="41">
        <f t="shared" ref="H242:J242" si="30">+SUBTOTAL(9, H243:H247)</f>
        <v>-326545</v>
      </c>
      <c r="I242" s="41">
        <f t="shared" si="30"/>
        <v>541695</v>
      </c>
      <c r="J242" s="41">
        <f t="shared" si="30"/>
        <v>-12058048</v>
      </c>
    </row>
    <row r="243" spans="1:11" s="44" customFormat="1" ht="13.2" x14ac:dyDescent="0.25">
      <c r="A243" s="32" t="s">
        <v>158</v>
      </c>
      <c r="B243" s="33" t="s">
        <v>159</v>
      </c>
      <c r="C243" s="32" t="s">
        <v>38</v>
      </c>
      <c r="D243" s="32" t="s">
        <v>89</v>
      </c>
      <c r="E243" s="32" t="s">
        <v>90</v>
      </c>
      <c r="F243" s="32" t="s">
        <v>248</v>
      </c>
      <c r="G243" s="35">
        <v>-140700</v>
      </c>
      <c r="H243" s="35"/>
      <c r="I243" s="35">
        <v>140700</v>
      </c>
      <c r="J243" s="35">
        <f t="shared" si="24"/>
        <v>0</v>
      </c>
    </row>
    <row r="244" spans="1:11" s="44" customFormat="1" ht="13.2" x14ac:dyDescent="0.25">
      <c r="A244" s="32"/>
      <c r="B244" s="33"/>
      <c r="C244" s="32" t="s">
        <v>38</v>
      </c>
      <c r="D244" s="32" t="s">
        <v>160</v>
      </c>
      <c r="E244" s="32" t="s">
        <v>161</v>
      </c>
      <c r="F244" s="32" t="s">
        <v>248</v>
      </c>
      <c r="G244" s="35">
        <v>-400995</v>
      </c>
      <c r="H244" s="35"/>
      <c r="I244" s="35">
        <v>400995</v>
      </c>
      <c r="J244" s="35">
        <f t="shared" si="24"/>
        <v>0</v>
      </c>
    </row>
    <row r="245" spans="1:11" s="44" customFormat="1" ht="13.2" x14ac:dyDescent="0.25">
      <c r="A245" s="32"/>
      <c r="B245" s="33"/>
      <c r="C245" s="32" t="s">
        <v>38</v>
      </c>
      <c r="D245" s="32" t="s">
        <v>281</v>
      </c>
      <c r="E245" s="32" t="s">
        <v>282</v>
      </c>
      <c r="F245" s="32" t="s">
        <v>6</v>
      </c>
      <c r="G245" s="35">
        <v>0</v>
      </c>
      <c r="H245" s="35">
        <v>-326545</v>
      </c>
      <c r="I245" s="35"/>
      <c r="J245" s="35">
        <f t="shared" si="24"/>
        <v>-326545</v>
      </c>
    </row>
    <row r="246" spans="1:11" s="44" customFormat="1" ht="13.2" x14ac:dyDescent="0.25">
      <c r="A246" s="32"/>
      <c r="B246" s="32"/>
      <c r="C246" s="32" t="s">
        <v>32</v>
      </c>
      <c r="D246" s="32" t="s">
        <v>162</v>
      </c>
      <c r="E246" s="32" t="s">
        <v>163</v>
      </c>
      <c r="F246" s="32" t="s">
        <v>6</v>
      </c>
      <c r="G246" s="35">
        <v>-11569503</v>
      </c>
      <c r="H246" s="35"/>
      <c r="I246" s="35"/>
      <c r="J246" s="35">
        <f t="shared" si="24"/>
        <v>-11569503</v>
      </c>
    </row>
    <row r="247" spans="1:11" s="44" customFormat="1" ht="13.2" x14ac:dyDescent="0.25">
      <c r="A247" s="32"/>
      <c r="B247" s="33"/>
      <c r="C247" s="32" t="s">
        <v>32</v>
      </c>
      <c r="D247" s="32" t="s">
        <v>164</v>
      </c>
      <c r="E247" s="32" t="s">
        <v>165</v>
      </c>
      <c r="F247" s="32" t="s">
        <v>229</v>
      </c>
      <c r="G247" s="35">
        <v>-162000</v>
      </c>
      <c r="H247" s="35"/>
      <c r="I247" s="35"/>
      <c r="J247" s="35">
        <f t="shared" si="24"/>
        <v>-162000</v>
      </c>
    </row>
    <row r="248" spans="1:11" s="44" customFormat="1" ht="13.2" x14ac:dyDescent="0.3">
      <c r="A248" s="63" t="s">
        <v>43</v>
      </c>
      <c r="B248" s="63"/>
      <c r="C248" s="45"/>
      <c r="D248" s="43"/>
      <c r="E248" s="43"/>
      <c r="F248" s="43"/>
      <c r="G248" s="41">
        <f>+SUBTOTAL(9, G249:G317)</f>
        <v>-299362976.95409238</v>
      </c>
      <c r="H248" s="41">
        <f t="shared" ref="H248:J248" si="31">+SUBTOTAL(9, H249:H317)</f>
        <v>-7230892.8064062493</v>
      </c>
      <c r="I248" s="41">
        <f t="shared" si="31"/>
        <v>6185805</v>
      </c>
      <c r="J248" s="41">
        <f t="shared" si="31"/>
        <v>-300408064.76049864</v>
      </c>
      <c r="K248" s="52"/>
    </row>
    <row r="249" spans="1:11" s="44" customFormat="1" ht="26.4" x14ac:dyDescent="0.25">
      <c r="A249" s="32" t="s">
        <v>166</v>
      </c>
      <c r="B249" s="33" t="s">
        <v>167</v>
      </c>
      <c r="C249" s="32" t="s">
        <v>38</v>
      </c>
      <c r="D249" s="32" t="s">
        <v>21</v>
      </c>
      <c r="E249" s="32" t="s">
        <v>21</v>
      </c>
      <c r="F249" s="32" t="s">
        <v>7</v>
      </c>
      <c r="G249" s="35">
        <v>-211937.40150019014</v>
      </c>
      <c r="H249" s="35"/>
      <c r="I249" s="35"/>
      <c r="J249" s="35">
        <f t="shared" si="24"/>
        <v>-211937.40150019014</v>
      </c>
      <c r="K249" s="52"/>
    </row>
    <row r="250" spans="1:11" s="44" customFormat="1" ht="13.2" x14ac:dyDescent="0.25">
      <c r="A250" s="32"/>
      <c r="B250" s="33"/>
      <c r="C250" s="32" t="s">
        <v>38</v>
      </c>
      <c r="D250" s="32" t="s">
        <v>168</v>
      </c>
      <c r="E250" s="32" t="s">
        <v>169</v>
      </c>
      <c r="F250" s="32" t="s">
        <v>249</v>
      </c>
      <c r="G250" s="35">
        <v>-800000</v>
      </c>
      <c r="H250" s="35"/>
      <c r="I250" s="35"/>
      <c r="J250" s="35">
        <f t="shared" si="24"/>
        <v>-800000</v>
      </c>
      <c r="K250" s="52"/>
    </row>
    <row r="251" spans="1:11" s="44" customFormat="1" ht="13.2" x14ac:dyDescent="0.25">
      <c r="A251" s="32"/>
      <c r="B251" s="33"/>
      <c r="C251" s="32" t="s">
        <v>38</v>
      </c>
      <c r="D251" s="32" t="s">
        <v>170</v>
      </c>
      <c r="E251" s="32" t="s">
        <v>171</v>
      </c>
      <c r="F251" s="32" t="s">
        <v>249</v>
      </c>
      <c r="G251" s="35">
        <v>-800000</v>
      </c>
      <c r="H251" s="35"/>
      <c r="I251" s="35"/>
      <c r="J251" s="35">
        <f t="shared" si="24"/>
        <v>-800000</v>
      </c>
      <c r="K251" s="52"/>
    </row>
    <row r="252" spans="1:11" s="44" customFormat="1" ht="13.2" x14ac:dyDescent="0.25">
      <c r="A252" s="32"/>
      <c r="B252" s="33"/>
      <c r="C252" s="32" t="s">
        <v>38</v>
      </c>
      <c r="D252" s="32" t="s">
        <v>283</v>
      </c>
      <c r="E252" s="32" t="s">
        <v>284</v>
      </c>
      <c r="F252" s="32" t="s">
        <v>7</v>
      </c>
      <c r="G252" s="35">
        <v>0</v>
      </c>
      <c r="H252" s="35">
        <v>-1100056</v>
      </c>
      <c r="I252" s="35"/>
      <c r="J252" s="35">
        <f t="shared" si="24"/>
        <v>-1100056</v>
      </c>
      <c r="K252" s="52"/>
    </row>
    <row r="253" spans="1:11" s="44" customFormat="1" ht="13.2" x14ac:dyDescent="0.25">
      <c r="A253" s="32"/>
      <c r="B253" s="33"/>
      <c r="C253" s="32" t="s">
        <v>38</v>
      </c>
      <c r="D253" s="32" t="s">
        <v>46</v>
      </c>
      <c r="E253" s="32" t="s">
        <v>47</v>
      </c>
      <c r="F253" s="32" t="s">
        <v>7</v>
      </c>
      <c r="G253" s="35">
        <v>-109056.6</v>
      </c>
      <c r="H253" s="35">
        <v>-13581</v>
      </c>
      <c r="I253" s="35"/>
      <c r="J253" s="35">
        <f t="shared" si="24"/>
        <v>-122637.6</v>
      </c>
      <c r="K253" s="52"/>
    </row>
    <row r="254" spans="1:11" s="44" customFormat="1" ht="13.2" x14ac:dyDescent="0.25">
      <c r="A254" s="32"/>
      <c r="B254" s="33"/>
      <c r="C254" s="32" t="s">
        <v>38</v>
      </c>
      <c r="D254" s="32" t="s">
        <v>48</v>
      </c>
      <c r="E254" s="32" t="s">
        <v>49</v>
      </c>
      <c r="F254" s="32" t="s">
        <v>7</v>
      </c>
      <c r="G254" s="35">
        <v>-769.76519290365741</v>
      </c>
      <c r="H254" s="35"/>
      <c r="I254" s="35"/>
      <c r="J254" s="35">
        <f t="shared" si="24"/>
        <v>-769.76519290365741</v>
      </c>
      <c r="K254" s="52"/>
    </row>
    <row r="255" spans="1:11" s="44" customFormat="1" ht="13.2" x14ac:dyDescent="0.25">
      <c r="A255" s="32"/>
      <c r="B255" s="33"/>
      <c r="C255" s="32" t="s">
        <v>38</v>
      </c>
      <c r="D255" s="32" t="s">
        <v>265</v>
      </c>
      <c r="E255" s="32" t="s">
        <v>266</v>
      </c>
      <c r="F255" s="32" t="s">
        <v>7</v>
      </c>
      <c r="G255" s="35">
        <v>0</v>
      </c>
      <c r="H255" s="35">
        <v>-2452.1877742499996</v>
      </c>
      <c r="I255" s="35"/>
      <c r="J255" s="35">
        <f t="shared" si="24"/>
        <v>-2452.1877742499996</v>
      </c>
      <c r="K255" s="52"/>
    </row>
    <row r="256" spans="1:11" s="44" customFormat="1" ht="13.2" x14ac:dyDescent="0.25">
      <c r="A256" s="32"/>
      <c r="B256" s="33"/>
      <c r="C256" s="32" t="s">
        <v>98</v>
      </c>
      <c r="D256" s="32" t="s">
        <v>172</v>
      </c>
      <c r="E256" s="32" t="s">
        <v>173</v>
      </c>
      <c r="F256" s="32" t="s">
        <v>101</v>
      </c>
      <c r="G256" s="35">
        <v>-3583764.7058823509</v>
      </c>
      <c r="H256" s="35"/>
      <c r="I256" s="35"/>
      <c r="J256" s="35">
        <f t="shared" si="24"/>
        <v>-3583764.7058823509</v>
      </c>
      <c r="K256" s="52"/>
    </row>
    <row r="257" spans="1:11" s="44" customFormat="1" ht="13.2" x14ac:dyDescent="0.25">
      <c r="A257" s="32"/>
      <c r="B257" s="33"/>
      <c r="C257" s="32" t="s">
        <v>98</v>
      </c>
      <c r="D257" s="32" t="s">
        <v>174</v>
      </c>
      <c r="E257" s="32" t="s">
        <v>175</v>
      </c>
      <c r="F257" s="32" t="s">
        <v>101</v>
      </c>
      <c r="G257" s="35">
        <v>-3100994</v>
      </c>
      <c r="H257" s="35"/>
      <c r="I257" s="35"/>
      <c r="J257" s="35">
        <f t="shared" si="24"/>
        <v>-3100994</v>
      </c>
      <c r="K257" s="52"/>
    </row>
    <row r="258" spans="1:11" s="44" customFormat="1" ht="13.2" x14ac:dyDescent="0.25">
      <c r="A258" s="32"/>
      <c r="B258" s="33"/>
      <c r="C258" s="32" t="s">
        <v>98</v>
      </c>
      <c r="D258" s="32" t="s">
        <v>176</v>
      </c>
      <c r="E258" s="32" t="s">
        <v>177</v>
      </c>
      <c r="F258" s="32" t="s">
        <v>101</v>
      </c>
      <c r="G258" s="35">
        <v>-1624500</v>
      </c>
      <c r="H258" s="35"/>
      <c r="I258" s="35"/>
      <c r="J258" s="35">
        <f t="shared" si="24"/>
        <v>-1624500</v>
      </c>
      <c r="K258" s="52"/>
    </row>
    <row r="259" spans="1:11" s="44" customFormat="1" ht="13.2" x14ac:dyDescent="0.25">
      <c r="A259" s="32"/>
      <c r="B259" s="33"/>
      <c r="C259" s="32" t="s">
        <v>32</v>
      </c>
      <c r="D259" s="32" t="s">
        <v>21</v>
      </c>
      <c r="E259" s="32" t="s">
        <v>21</v>
      </c>
      <c r="F259" s="32" t="s">
        <v>250</v>
      </c>
      <c r="G259" s="35">
        <v>-7650410.507253781</v>
      </c>
      <c r="H259" s="35"/>
      <c r="I259" s="35"/>
      <c r="J259" s="35">
        <f t="shared" si="24"/>
        <v>-7650410.507253781</v>
      </c>
      <c r="K259" s="52"/>
    </row>
    <row r="260" spans="1:11" s="44" customFormat="1" ht="13.2" x14ac:dyDescent="0.25">
      <c r="A260" s="32"/>
      <c r="B260" s="33"/>
      <c r="C260" s="32" t="s">
        <v>32</v>
      </c>
      <c r="D260" s="32" t="s">
        <v>162</v>
      </c>
      <c r="E260" s="32" t="s">
        <v>163</v>
      </c>
      <c r="F260" s="32" t="s">
        <v>178</v>
      </c>
      <c r="G260" s="35">
        <v>-121827507.99995001</v>
      </c>
      <c r="H260" s="35"/>
      <c r="I260" s="35"/>
      <c r="J260" s="35">
        <f t="shared" si="24"/>
        <v>-121827507.99995001</v>
      </c>
      <c r="K260" s="52"/>
    </row>
    <row r="261" spans="1:11" s="44" customFormat="1" ht="13.2" x14ac:dyDescent="0.25">
      <c r="A261" s="32"/>
      <c r="B261" s="33"/>
      <c r="C261" s="32" t="s">
        <v>35</v>
      </c>
      <c r="D261" s="32" t="s">
        <v>179</v>
      </c>
      <c r="E261" s="32" t="s">
        <v>180</v>
      </c>
      <c r="F261" s="32" t="s">
        <v>101</v>
      </c>
      <c r="G261" s="35">
        <v>-260694</v>
      </c>
      <c r="H261" s="35"/>
      <c r="I261" s="35"/>
      <c r="J261" s="35">
        <f t="shared" si="24"/>
        <v>-260694</v>
      </c>
      <c r="K261" s="52"/>
    </row>
    <row r="262" spans="1:11" s="44" customFormat="1" ht="13.2" x14ac:dyDescent="0.25">
      <c r="A262" s="32"/>
      <c r="B262" s="33"/>
      <c r="C262" s="32" t="s">
        <v>35</v>
      </c>
      <c r="D262" s="32" t="s">
        <v>181</v>
      </c>
      <c r="E262" s="32" t="s">
        <v>182</v>
      </c>
      <c r="F262" s="32" t="s">
        <v>101</v>
      </c>
      <c r="G262" s="35">
        <v>-170000</v>
      </c>
      <c r="H262" s="35"/>
      <c r="I262" s="35"/>
      <c r="J262" s="35">
        <f t="shared" si="24"/>
        <v>-170000</v>
      </c>
      <c r="K262" s="52"/>
    </row>
    <row r="263" spans="1:11" s="44" customFormat="1" ht="13.2" x14ac:dyDescent="0.25">
      <c r="A263" s="32"/>
      <c r="B263" s="33"/>
      <c r="C263" s="32" t="s">
        <v>35</v>
      </c>
      <c r="D263" s="32" t="s">
        <v>183</v>
      </c>
      <c r="E263" s="32" t="s">
        <v>184</v>
      </c>
      <c r="F263" s="32" t="s">
        <v>101</v>
      </c>
      <c r="G263" s="35">
        <v>-2012926</v>
      </c>
      <c r="H263" s="35"/>
      <c r="I263" s="35"/>
      <c r="J263" s="35">
        <f t="shared" si="24"/>
        <v>-2012926</v>
      </c>
      <c r="K263" s="52"/>
    </row>
    <row r="264" spans="1:11" s="44" customFormat="1" ht="13.2" x14ac:dyDescent="0.25">
      <c r="A264" s="32"/>
      <c r="B264" s="33"/>
      <c r="C264" s="32" t="s">
        <v>35</v>
      </c>
      <c r="D264" s="32" t="s">
        <v>185</v>
      </c>
      <c r="E264" s="32" t="s">
        <v>186</v>
      </c>
      <c r="F264" s="32" t="s">
        <v>101</v>
      </c>
      <c r="G264" s="35">
        <v>-8513040</v>
      </c>
      <c r="H264" s="35"/>
      <c r="I264" s="35"/>
      <c r="J264" s="35">
        <f t="shared" si="24"/>
        <v>-8513040</v>
      </c>
      <c r="K264" s="52"/>
    </row>
    <row r="265" spans="1:11" s="44" customFormat="1" ht="13.2" x14ac:dyDescent="0.25">
      <c r="A265" s="32"/>
      <c r="B265" s="33"/>
      <c r="C265" s="32" t="s">
        <v>35</v>
      </c>
      <c r="D265" s="32" t="s">
        <v>172</v>
      </c>
      <c r="E265" s="32" t="s">
        <v>187</v>
      </c>
      <c r="F265" s="32" t="s">
        <v>101</v>
      </c>
      <c r="G265" s="35">
        <v>-20308000</v>
      </c>
      <c r="H265" s="35"/>
      <c r="I265" s="35"/>
      <c r="J265" s="35">
        <f t="shared" si="24"/>
        <v>-20308000</v>
      </c>
      <c r="K265" s="52"/>
    </row>
    <row r="266" spans="1:11" s="44" customFormat="1" ht="13.2" x14ac:dyDescent="0.25">
      <c r="A266" s="32"/>
      <c r="B266" s="33"/>
      <c r="C266" s="32" t="s">
        <v>35</v>
      </c>
      <c r="D266" s="32" t="s">
        <v>174</v>
      </c>
      <c r="E266" s="32" t="s">
        <v>188</v>
      </c>
      <c r="F266" s="32" t="s">
        <v>101</v>
      </c>
      <c r="G266" s="35">
        <v>-17572300</v>
      </c>
      <c r="H266" s="35"/>
      <c r="I266" s="35"/>
      <c r="J266" s="35">
        <f t="shared" si="24"/>
        <v>-17572300</v>
      </c>
      <c r="K266" s="52"/>
    </row>
    <row r="267" spans="1:11" s="44" customFormat="1" ht="13.2" x14ac:dyDescent="0.25">
      <c r="A267" s="32"/>
      <c r="B267" s="33"/>
      <c r="C267" s="32" t="s">
        <v>35</v>
      </c>
      <c r="D267" s="32" t="s">
        <v>176</v>
      </c>
      <c r="E267" s="32" t="s">
        <v>177</v>
      </c>
      <c r="F267" s="32" t="s">
        <v>101</v>
      </c>
      <c r="G267" s="35">
        <v>-9205499.9999999981</v>
      </c>
      <c r="H267" s="35"/>
      <c r="I267" s="35"/>
      <c r="J267" s="35">
        <f t="shared" si="24"/>
        <v>-9205499.9999999981</v>
      </c>
      <c r="K267" s="52"/>
    </row>
    <row r="268" spans="1:11" s="44" customFormat="1" ht="13.2" x14ac:dyDescent="0.25">
      <c r="A268" s="32"/>
      <c r="B268" s="33"/>
      <c r="C268" s="32" t="s">
        <v>52</v>
      </c>
      <c r="D268" s="32" t="s">
        <v>21</v>
      </c>
      <c r="E268" s="32" t="s">
        <v>21</v>
      </c>
      <c r="F268" s="32" t="s">
        <v>8</v>
      </c>
      <c r="G268" s="35">
        <v>-1652.5853114683728</v>
      </c>
      <c r="H268" s="35"/>
      <c r="I268" s="35"/>
      <c r="J268" s="35">
        <f t="shared" ref="J268:J326" si="32">+G268+H268+I268</f>
        <v>-1652.5853114683728</v>
      </c>
      <c r="K268" s="52"/>
    </row>
    <row r="269" spans="1:11" s="44" customFormat="1" ht="26.4" x14ac:dyDescent="0.25">
      <c r="A269" s="32" t="s">
        <v>189</v>
      </c>
      <c r="B269" s="33" t="s">
        <v>190</v>
      </c>
      <c r="C269" s="32" t="s">
        <v>38</v>
      </c>
      <c r="D269" s="32" t="s">
        <v>21</v>
      </c>
      <c r="E269" s="32" t="s">
        <v>21</v>
      </c>
      <c r="F269" s="32" t="s">
        <v>251</v>
      </c>
      <c r="G269" s="35">
        <v>-6538448.9131969558</v>
      </c>
      <c r="H269" s="35"/>
      <c r="I269" s="35">
        <v>6185805</v>
      </c>
      <c r="J269" s="35">
        <f t="shared" si="32"/>
        <v>-352643.91319695581</v>
      </c>
      <c r="K269" s="52"/>
    </row>
    <row r="270" spans="1:11" s="44" customFormat="1" ht="13.2" x14ac:dyDescent="0.25">
      <c r="A270" s="32"/>
      <c r="B270" s="33"/>
      <c r="C270" s="32" t="s">
        <v>38</v>
      </c>
      <c r="D270" s="32" t="s">
        <v>46</v>
      </c>
      <c r="E270" s="32" t="s">
        <v>47</v>
      </c>
      <c r="F270" s="32" t="s">
        <v>7</v>
      </c>
      <c r="G270" s="35">
        <v>-72704.399999999994</v>
      </c>
      <c r="H270" s="35">
        <v>-10186</v>
      </c>
      <c r="I270" s="35"/>
      <c r="J270" s="35">
        <f t="shared" si="32"/>
        <v>-82890.399999999994</v>
      </c>
      <c r="K270" s="52"/>
    </row>
    <row r="271" spans="1:11" s="44" customFormat="1" ht="13.2" x14ac:dyDescent="0.25">
      <c r="A271" s="32"/>
      <c r="B271" s="33"/>
      <c r="C271" s="32" t="s">
        <v>38</v>
      </c>
      <c r="D271" s="32" t="s">
        <v>265</v>
      </c>
      <c r="E271" s="32" t="s">
        <v>266</v>
      </c>
      <c r="F271" s="32" t="s">
        <v>7</v>
      </c>
      <c r="G271" s="35">
        <v>0</v>
      </c>
      <c r="H271" s="35">
        <v>-1917.01902225</v>
      </c>
      <c r="I271" s="35"/>
      <c r="J271" s="35">
        <f t="shared" si="32"/>
        <v>-1917.01902225</v>
      </c>
      <c r="K271" s="52"/>
    </row>
    <row r="272" spans="1:11" s="44" customFormat="1" ht="13.2" x14ac:dyDescent="0.25">
      <c r="A272" s="32"/>
      <c r="B272" s="33"/>
      <c r="C272" s="32" t="s">
        <v>38</v>
      </c>
      <c r="D272" s="32" t="s">
        <v>48</v>
      </c>
      <c r="E272" s="32" t="s">
        <v>49</v>
      </c>
      <c r="F272" s="32" t="s">
        <v>7</v>
      </c>
      <c r="G272" s="35">
        <v>-1126.4368256402943</v>
      </c>
      <c r="H272" s="35"/>
      <c r="I272" s="35"/>
      <c r="J272" s="35">
        <f t="shared" si="32"/>
        <v>-1126.4368256402943</v>
      </c>
      <c r="K272" s="52"/>
    </row>
    <row r="273" spans="1:12" s="44" customFormat="1" ht="13.2" x14ac:dyDescent="0.25">
      <c r="A273" s="32"/>
      <c r="B273" s="33"/>
      <c r="C273" s="32" t="s">
        <v>32</v>
      </c>
      <c r="D273" s="32" t="s">
        <v>21</v>
      </c>
      <c r="E273" s="32" t="s">
        <v>21</v>
      </c>
      <c r="F273" s="32" t="s">
        <v>7</v>
      </c>
      <c r="G273" s="35">
        <v>-66237.724337670967</v>
      </c>
      <c r="H273" s="35"/>
      <c r="I273" s="35"/>
      <c r="J273" s="35">
        <f t="shared" si="32"/>
        <v>-66237.724337670967</v>
      </c>
      <c r="K273" s="52"/>
    </row>
    <row r="274" spans="1:12" s="51" customFormat="1" ht="13.2" x14ac:dyDescent="0.25">
      <c r="A274" s="32"/>
      <c r="B274" s="33"/>
      <c r="C274" s="33" t="s">
        <v>35</v>
      </c>
      <c r="D274" s="33" t="s">
        <v>160</v>
      </c>
      <c r="E274" s="33" t="s">
        <v>161</v>
      </c>
      <c r="F274" s="32" t="s">
        <v>101</v>
      </c>
      <c r="G274" s="35">
        <v>-6000000</v>
      </c>
      <c r="H274" s="35"/>
      <c r="I274" s="35"/>
      <c r="J274" s="35">
        <f t="shared" si="32"/>
        <v>-6000000</v>
      </c>
      <c r="K274" s="52"/>
    </row>
    <row r="275" spans="1:12" s="44" customFormat="1" ht="26.4" x14ac:dyDescent="0.25">
      <c r="A275" s="32"/>
      <c r="B275" s="33"/>
      <c r="C275" s="32" t="s">
        <v>35</v>
      </c>
      <c r="D275" s="32" t="s">
        <v>191</v>
      </c>
      <c r="E275" s="32" t="s">
        <v>192</v>
      </c>
      <c r="F275" s="33" t="s">
        <v>252</v>
      </c>
      <c r="G275" s="35">
        <v>-140916.65925</v>
      </c>
      <c r="H275" s="35"/>
      <c r="I275" s="35"/>
      <c r="J275" s="35">
        <f t="shared" si="32"/>
        <v>-140916.65925</v>
      </c>
      <c r="K275" s="52"/>
    </row>
    <row r="276" spans="1:12" s="44" customFormat="1" ht="13.2" x14ac:dyDescent="0.25">
      <c r="A276" s="32"/>
      <c r="B276" s="33"/>
      <c r="C276" s="32" t="s">
        <v>52</v>
      </c>
      <c r="D276" s="32" t="s">
        <v>21</v>
      </c>
      <c r="E276" s="32" t="s">
        <v>21</v>
      </c>
      <c r="F276" s="32" t="s">
        <v>8</v>
      </c>
      <c r="G276" s="35">
        <v>-75844.726279293871</v>
      </c>
      <c r="H276" s="35"/>
      <c r="I276" s="35"/>
      <c r="J276" s="35">
        <f t="shared" si="32"/>
        <v>-75844.726279293871</v>
      </c>
      <c r="K276" s="52"/>
    </row>
    <row r="277" spans="1:12" s="44" customFormat="1" ht="26.4" x14ac:dyDescent="0.25">
      <c r="A277" s="32" t="s">
        <v>193</v>
      </c>
      <c r="B277" s="33" t="s">
        <v>194</v>
      </c>
      <c r="C277" s="32" t="s">
        <v>38</v>
      </c>
      <c r="D277" s="32" t="s">
        <v>21</v>
      </c>
      <c r="E277" s="32" t="s">
        <v>21</v>
      </c>
      <c r="F277" s="33" t="s">
        <v>253</v>
      </c>
      <c r="G277" s="35">
        <v>-10199235.986248685</v>
      </c>
      <c r="H277" s="35"/>
      <c r="I277" s="35"/>
      <c r="J277" s="35">
        <f t="shared" si="32"/>
        <v>-10199235.986248685</v>
      </c>
      <c r="K277" s="52"/>
    </row>
    <row r="278" spans="1:12" s="44" customFormat="1" ht="13.2" x14ac:dyDescent="0.25">
      <c r="A278" s="32"/>
      <c r="B278" s="33"/>
      <c r="C278" s="32" t="s">
        <v>38</v>
      </c>
      <c r="D278" s="32" t="s">
        <v>46</v>
      </c>
      <c r="E278" s="32" t="s">
        <v>47</v>
      </c>
      <c r="F278" s="32" t="s">
        <v>7</v>
      </c>
      <c r="G278" s="35">
        <v>-145408.79999999999</v>
      </c>
      <c r="H278" s="35">
        <v>-20372</v>
      </c>
      <c r="I278" s="35"/>
      <c r="J278" s="35">
        <f t="shared" si="32"/>
        <v>-165780.79999999999</v>
      </c>
      <c r="K278" s="52"/>
    </row>
    <row r="279" spans="1:12" s="44" customFormat="1" ht="13.2" x14ac:dyDescent="0.25">
      <c r="A279" s="32"/>
      <c r="B279" s="33"/>
      <c r="C279" s="32" t="s">
        <v>38</v>
      </c>
      <c r="D279" s="32" t="s">
        <v>48</v>
      </c>
      <c r="E279" s="32" t="s">
        <v>49</v>
      </c>
      <c r="F279" s="32" t="s">
        <v>7</v>
      </c>
      <c r="G279" s="35">
        <v>-746.70862068324152</v>
      </c>
      <c r="H279" s="35"/>
      <c r="I279" s="35"/>
      <c r="J279" s="35">
        <f t="shared" si="32"/>
        <v>-746.70862068324152</v>
      </c>
      <c r="K279" s="52"/>
    </row>
    <row r="280" spans="1:12" s="44" customFormat="1" ht="13.2" x14ac:dyDescent="0.25">
      <c r="A280" s="32"/>
      <c r="B280" s="33"/>
      <c r="C280" s="32" t="s">
        <v>38</v>
      </c>
      <c r="D280" s="32" t="s">
        <v>265</v>
      </c>
      <c r="E280" s="32" t="s">
        <v>266</v>
      </c>
      <c r="F280" s="32" t="s">
        <v>7</v>
      </c>
      <c r="G280" s="35">
        <v>0</v>
      </c>
      <c r="H280" s="35">
        <v>-2051.8344100000004</v>
      </c>
      <c r="I280" s="35"/>
      <c r="J280" s="35">
        <f t="shared" si="32"/>
        <v>-2051.8344100000004</v>
      </c>
      <c r="K280" s="52"/>
    </row>
    <row r="281" spans="1:12" s="44" customFormat="1" ht="13.2" x14ac:dyDescent="0.25">
      <c r="A281" s="32"/>
      <c r="B281" s="33"/>
      <c r="C281" s="32" t="s">
        <v>32</v>
      </c>
      <c r="D281" s="32" t="s">
        <v>21</v>
      </c>
      <c r="E281" s="32" t="s">
        <v>21</v>
      </c>
      <c r="F281" s="32" t="s">
        <v>7</v>
      </c>
      <c r="G281" s="35">
        <v>-22161.255141379312</v>
      </c>
      <c r="H281" s="35"/>
      <c r="I281" s="35"/>
      <c r="J281" s="35">
        <f t="shared" si="32"/>
        <v>-22161.255141379312</v>
      </c>
      <c r="K281" s="52"/>
    </row>
    <row r="282" spans="1:12" s="51" customFormat="1" ht="26.4" x14ac:dyDescent="0.25">
      <c r="A282" s="32"/>
      <c r="B282" s="33"/>
      <c r="C282" s="33" t="s">
        <v>35</v>
      </c>
      <c r="D282" s="33" t="s">
        <v>195</v>
      </c>
      <c r="E282" s="33" t="s">
        <v>196</v>
      </c>
      <c r="F282" s="33" t="s">
        <v>197</v>
      </c>
      <c r="G282" s="35">
        <v>-1085955.2</v>
      </c>
      <c r="H282" s="35"/>
      <c r="I282" s="35"/>
      <c r="J282" s="35">
        <f t="shared" si="32"/>
        <v>-1085955.2</v>
      </c>
      <c r="K282" s="52"/>
    </row>
    <row r="283" spans="1:12" s="44" customFormat="1" ht="13.2" x14ac:dyDescent="0.25">
      <c r="A283" s="32"/>
      <c r="B283" s="33"/>
      <c r="C283" s="32" t="s">
        <v>52</v>
      </c>
      <c r="D283" s="32" t="s">
        <v>21</v>
      </c>
      <c r="E283" s="32" t="s">
        <v>21</v>
      </c>
      <c r="F283" s="32" t="s">
        <v>8</v>
      </c>
      <c r="G283" s="35">
        <v>-698.57498546454462</v>
      </c>
      <c r="H283" s="35"/>
      <c r="I283" s="35"/>
      <c r="J283" s="35">
        <f t="shared" si="32"/>
        <v>-698.57498546454462</v>
      </c>
      <c r="K283" s="52"/>
    </row>
    <row r="284" spans="1:12" s="44" customFormat="1" ht="26.4" x14ac:dyDescent="0.25">
      <c r="A284" s="32" t="s">
        <v>198</v>
      </c>
      <c r="B284" s="33" t="s">
        <v>199</v>
      </c>
      <c r="C284" s="32" t="s">
        <v>38</v>
      </c>
      <c r="D284" s="32" t="s">
        <v>21</v>
      </c>
      <c r="E284" s="32" t="s">
        <v>21</v>
      </c>
      <c r="F284" s="32" t="s">
        <v>7</v>
      </c>
      <c r="G284" s="35">
        <v>-325733.41991025198</v>
      </c>
      <c r="H284" s="35"/>
      <c r="I284" s="35"/>
      <c r="J284" s="35">
        <f t="shared" si="32"/>
        <v>-325733.41991025198</v>
      </c>
      <c r="K284" s="52"/>
      <c r="L284" s="52"/>
    </row>
    <row r="285" spans="1:12" s="44" customFormat="1" ht="13.2" x14ac:dyDescent="0.25">
      <c r="A285" s="32"/>
      <c r="B285" s="33"/>
      <c r="C285" s="32" t="s">
        <v>38</v>
      </c>
      <c r="D285" s="32" t="s">
        <v>200</v>
      </c>
      <c r="E285" s="32" t="s">
        <v>201</v>
      </c>
      <c r="F285" s="32" t="s">
        <v>254</v>
      </c>
      <c r="G285" s="35">
        <v>-5000000</v>
      </c>
      <c r="H285" s="35"/>
      <c r="I285" s="35"/>
      <c r="J285" s="35">
        <f t="shared" si="32"/>
        <v>-5000000</v>
      </c>
      <c r="K285" s="52"/>
    </row>
    <row r="286" spans="1:12" s="44" customFormat="1" ht="13.2" x14ac:dyDescent="0.25">
      <c r="A286" s="32"/>
      <c r="B286" s="33"/>
      <c r="C286" s="32" t="s">
        <v>38</v>
      </c>
      <c r="D286" s="32" t="s">
        <v>202</v>
      </c>
      <c r="E286" s="32" t="s">
        <v>203</v>
      </c>
      <c r="F286" s="32" t="s">
        <v>255</v>
      </c>
      <c r="G286" s="35">
        <v>-700000</v>
      </c>
      <c r="H286" s="35"/>
      <c r="I286" s="35"/>
      <c r="J286" s="35">
        <f t="shared" si="32"/>
        <v>-700000</v>
      </c>
      <c r="K286" s="52"/>
    </row>
    <row r="287" spans="1:12" s="44" customFormat="1" ht="13.2" x14ac:dyDescent="0.25">
      <c r="A287" s="32"/>
      <c r="B287" s="33"/>
      <c r="C287" s="32" t="s">
        <v>38</v>
      </c>
      <c r="D287" s="32" t="s">
        <v>46</v>
      </c>
      <c r="E287" s="32" t="s">
        <v>47</v>
      </c>
      <c r="F287" s="32" t="s">
        <v>7</v>
      </c>
      <c r="G287" s="35">
        <v>-90880.5</v>
      </c>
      <c r="H287" s="35">
        <v>-10186</v>
      </c>
      <c r="I287" s="35"/>
      <c r="J287" s="35">
        <f t="shared" si="32"/>
        <v>-101066.5</v>
      </c>
      <c r="K287" s="52"/>
    </row>
    <row r="288" spans="1:12" s="44" customFormat="1" ht="13.2" x14ac:dyDescent="0.25">
      <c r="A288" s="32"/>
      <c r="B288" s="33"/>
      <c r="C288" s="32" t="s">
        <v>38</v>
      </c>
      <c r="D288" s="32" t="s">
        <v>285</v>
      </c>
      <c r="E288" s="32" t="s">
        <v>286</v>
      </c>
      <c r="F288" s="32" t="s">
        <v>7</v>
      </c>
      <c r="G288" s="35">
        <v>0</v>
      </c>
      <c r="H288" s="35">
        <v>-4576306</v>
      </c>
      <c r="I288" s="35"/>
      <c r="J288" s="35">
        <f t="shared" si="32"/>
        <v>-4576306</v>
      </c>
      <c r="K288" s="52"/>
    </row>
    <row r="289" spans="1:12" s="44" customFormat="1" ht="13.2" x14ac:dyDescent="0.25">
      <c r="A289" s="32"/>
      <c r="B289" s="33"/>
      <c r="C289" s="32" t="s">
        <v>38</v>
      </c>
      <c r="D289" s="32" t="s">
        <v>48</v>
      </c>
      <c r="E289" s="32" t="s">
        <v>49</v>
      </c>
      <c r="F289" s="32" t="s">
        <v>7</v>
      </c>
      <c r="G289" s="35">
        <v>-1138.8247213256295</v>
      </c>
      <c r="H289" s="35"/>
      <c r="I289" s="35"/>
      <c r="J289" s="35">
        <f t="shared" si="32"/>
        <v>-1138.8247213256295</v>
      </c>
      <c r="K289" s="52"/>
    </row>
    <row r="290" spans="1:12" s="44" customFormat="1" ht="13.2" x14ac:dyDescent="0.25">
      <c r="A290" s="32"/>
      <c r="B290" s="33"/>
      <c r="C290" s="32" t="s">
        <v>38</v>
      </c>
      <c r="D290" s="32" t="s">
        <v>287</v>
      </c>
      <c r="E290" s="32" t="s">
        <v>288</v>
      </c>
      <c r="F290" s="32" t="s">
        <v>7</v>
      </c>
      <c r="G290" s="35">
        <v>0</v>
      </c>
      <c r="H290" s="35">
        <v>-200000</v>
      </c>
      <c r="I290" s="35"/>
      <c r="J290" s="35">
        <f t="shared" si="32"/>
        <v>-200000</v>
      </c>
      <c r="K290" s="52"/>
    </row>
    <row r="291" spans="1:12" s="44" customFormat="1" ht="13.2" x14ac:dyDescent="0.25">
      <c r="A291" s="32"/>
      <c r="B291" s="33"/>
      <c r="C291" s="32" t="s">
        <v>38</v>
      </c>
      <c r="D291" s="32" t="s">
        <v>265</v>
      </c>
      <c r="E291" s="32" t="s">
        <v>266</v>
      </c>
      <c r="F291" s="32" t="s">
        <v>7</v>
      </c>
      <c r="G291" s="35">
        <v>0</v>
      </c>
      <c r="H291" s="35">
        <v>-2738.5425732499998</v>
      </c>
      <c r="I291" s="35"/>
      <c r="J291" s="35">
        <f t="shared" si="32"/>
        <v>-2738.5425732499998</v>
      </c>
      <c r="K291" s="52"/>
    </row>
    <row r="292" spans="1:12" s="44" customFormat="1" ht="13.2" x14ac:dyDescent="0.25">
      <c r="A292" s="32"/>
      <c r="B292" s="33"/>
      <c r="C292" s="32" t="s">
        <v>32</v>
      </c>
      <c r="D292" s="32" t="s">
        <v>21</v>
      </c>
      <c r="E292" s="32" t="s">
        <v>21</v>
      </c>
      <c r="F292" s="32" t="s">
        <v>7</v>
      </c>
      <c r="G292" s="35">
        <v>-54729.758037054453</v>
      </c>
      <c r="H292" s="35"/>
      <c r="I292" s="35"/>
      <c r="J292" s="35">
        <f t="shared" si="32"/>
        <v>-54729.758037054453</v>
      </c>
      <c r="K292" s="52"/>
    </row>
    <row r="293" spans="1:12" s="44" customFormat="1" ht="27" customHeight="1" x14ac:dyDescent="0.25">
      <c r="A293" s="32"/>
      <c r="B293" s="33"/>
      <c r="C293" s="32" t="s">
        <v>35</v>
      </c>
      <c r="D293" s="32" t="s">
        <v>204</v>
      </c>
      <c r="E293" s="33" t="s">
        <v>231</v>
      </c>
      <c r="F293" s="32" t="s">
        <v>205</v>
      </c>
      <c r="G293" s="35">
        <v>-1976399</v>
      </c>
      <c r="H293" s="35"/>
      <c r="I293" s="35"/>
      <c r="J293" s="35">
        <f t="shared" si="32"/>
        <v>-1976399</v>
      </c>
      <c r="K293" s="52"/>
    </row>
    <row r="294" spans="1:12" s="44" customFormat="1" ht="13.2" x14ac:dyDescent="0.25">
      <c r="A294" s="32"/>
      <c r="B294" s="33"/>
      <c r="C294" s="32" t="s">
        <v>52</v>
      </c>
      <c r="D294" s="32" t="s">
        <v>21</v>
      </c>
      <c r="E294" s="32" t="s">
        <v>21</v>
      </c>
      <c r="F294" s="32" t="s">
        <v>8</v>
      </c>
      <c r="G294" s="35">
        <v>-5987.0317363237591</v>
      </c>
      <c r="H294" s="35"/>
      <c r="I294" s="35"/>
      <c r="J294" s="35">
        <f t="shared" si="32"/>
        <v>-5987.0317363237591</v>
      </c>
      <c r="K294" s="52"/>
    </row>
    <row r="295" spans="1:12" s="44" customFormat="1" ht="25.95" customHeight="1" x14ac:dyDescent="0.25">
      <c r="A295" s="32" t="s">
        <v>206</v>
      </c>
      <c r="B295" s="33" t="s">
        <v>207</v>
      </c>
      <c r="C295" s="32" t="s">
        <v>38</v>
      </c>
      <c r="D295" s="32" t="s">
        <v>21</v>
      </c>
      <c r="E295" s="32" t="s">
        <v>21</v>
      </c>
      <c r="F295" s="32" t="s">
        <v>7</v>
      </c>
      <c r="G295" s="35">
        <v>-216401.70406293249</v>
      </c>
      <c r="H295" s="35"/>
      <c r="I295" s="35"/>
      <c r="J295" s="35">
        <f t="shared" si="32"/>
        <v>-216401.70406293249</v>
      </c>
      <c r="K295" s="52"/>
    </row>
    <row r="296" spans="1:12" s="44" customFormat="1" ht="13.2" x14ac:dyDescent="0.25">
      <c r="A296" s="32"/>
      <c r="B296" s="33"/>
      <c r="C296" s="32" t="s">
        <v>38</v>
      </c>
      <c r="D296" s="32" t="s">
        <v>48</v>
      </c>
      <c r="E296" s="32" t="s">
        <v>49</v>
      </c>
      <c r="F296" s="32" t="s">
        <v>7</v>
      </c>
      <c r="G296" s="35">
        <v>-746.70862068324152</v>
      </c>
      <c r="H296" s="35"/>
      <c r="I296" s="35"/>
      <c r="J296" s="35">
        <f t="shared" si="32"/>
        <v>-746.70862068324152</v>
      </c>
      <c r="K296" s="52"/>
    </row>
    <row r="297" spans="1:12" s="44" customFormat="1" ht="13.2" x14ac:dyDescent="0.25">
      <c r="A297" s="32"/>
      <c r="B297" s="33"/>
      <c r="C297" s="32" t="s">
        <v>38</v>
      </c>
      <c r="D297" s="32" t="s">
        <v>265</v>
      </c>
      <c r="E297" s="32" t="s">
        <v>266</v>
      </c>
      <c r="F297" s="32" t="s">
        <v>7</v>
      </c>
      <c r="G297" s="35">
        <v>0</v>
      </c>
      <c r="H297" s="35">
        <v>-2085.0354777499997</v>
      </c>
      <c r="I297" s="35"/>
      <c r="J297" s="35">
        <f t="shared" si="32"/>
        <v>-2085.0354777499997</v>
      </c>
      <c r="K297" s="52"/>
    </row>
    <row r="298" spans="1:12" s="44" customFormat="1" ht="13.2" x14ac:dyDescent="0.25">
      <c r="A298" s="32"/>
      <c r="B298" s="33"/>
      <c r="C298" s="32" t="s">
        <v>32</v>
      </c>
      <c r="D298" s="32" t="s">
        <v>21</v>
      </c>
      <c r="E298" s="32" t="s">
        <v>21</v>
      </c>
      <c r="F298" s="32" t="s">
        <v>7</v>
      </c>
      <c r="G298" s="35">
        <v>-48569.055141379307</v>
      </c>
      <c r="H298" s="35"/>
      <c r="I298" s="35"/>
      <c r="J298" s="35">
        <f t="shared" si="32"/>
        <v>-48569.055141379307</v>
      </c>
      <c r="K298" s="52"/>
    </row>
    <row r="299" spans="1:12" s="44" customFormat="1" ht="13.2" x14ac:dyDescent="0.25">
      <c r="A299" s="32"/>
      <c r="B299" s="33"/>
      <c r="C299" s="32" t="s">
        <v>35</v>
      </c>
      <c r="D299" s="32" t="s">
        <v>208</v>
      </c>
      <c r="E299" s="32" t="s">
        <v>209</v>
      </c>
      <c r="F299" s="32" t="s">
        <v>210</v>
      </c>
      <c r="G299" s="35">
        <v>-17799999.999990001</v>
      </c>
      <c r="H299" s="35"/>
      <c r="I299" s="35"/>
      <c r="J299" s="35">
        <f t="shared" si="32"/>
        <v>-17799999.999990001</v>
      </c>
      <c r="K299" s="52"/>
    </row>
    <row r="300" spans="1:12" s="44" customFormat="1" ht="13.2" x14ac:dyDescent="0.25">
      <c r="A300" s="32"/>
      <c r="B300" s="33"/>
      <c r="C300" s="32" t="s">
        <v>35</v>
      </c>
      <c r="D300" s="32" t="s">
        <v>211</v>
      </c>
      <c r="E300" s="32" t="s">
        <v>212</v>
      </c>
      <c r="F300" s="32" t="s">
        <v>256</v>
      </c>
      <c r="G300" s="35">
        <v>-5000000</v>
      </c>
      <c r="H300" s="35"/>
      <c r="I300" s="35"/>
      <c r="J300" s="35">
        <f t="shared" si="32"/>
        <v>-5000000</v>
      </c>
      <c r="K300" s="52"/>
    </row>
    <row r="301" spans="1:12" s="44" customFormat="1" ht="13.2" x14ac:dyDescent="0.25">
      <c r="A301" s="32"/>
      <c r="B301" s="33"/>
      <c r="C301" s="32" t="s">
        <v>35</v>
      </c>
      <c r="D301" s="32" t="s">
        <v>213</v>
      </c>
      <c r="E301" s="32" t="s">
        <v>214</v>
      </c>
      <c r="F301" s="32" t="s">
        <v>256</v>
      </c>
      <c r="G301" s="35">
        <v>-1000000</v>
      </c>
      <c r="H301" s="35"/>
      <c r="I301" s="35"/>
      <c r="J301" s="35">
        <f t="shared" si="32"/>
        <v>-1000000</v>
      </c>
      <c r="K301" s="52"/>
    </row>
    <row r="302" spans="1:12" s="44" customFormat="1" ht="13.2" x14ac:dyDescent="0.25">
      <c r="A302" s="32"/>
      <c r="B302" s="33"/>
      <c r="C302" s="32" t="s">
        <v>35</v>
      </c>
      <c r="D302" s="32" t="s">
        <v>215</v>
      </c>
      <c r="E302" s="32" t="s">
        <v>216</v>
      </c>
      <c r="F302" s="32" t="s">
        <v>256</v>
      </c>
      <c r="G302" s="35">
        <v>-2000000</v>
      </c>
      <c r="H302" s="35"/>
      <c r="I302" s="35"/>
      <c r="J302" s="35">
        <f t="shared" si="32"/>
        <v>-2000000</v>
      </c>
      <c r="K302" s="52"/>
    </row>
    <row r="303" spans="1:12" s="44" customFormat="1" ht="13.2" x14ac:dyDescent="0.25">
      <c r="A303" s="32"/>
      <c r="B303" s="33"/>
      <c r="C303" s="32" t="s">
        <v>52</v>
      </c>
      <c r="D303" s="32" t="s">
        <v>21</v>
      </c>
      <c r="E303" s="32" t="s">
        <v>21</v>
      </c>
      <c r="F303" s="32" t="s">
        <v>8</v>
      </c>
      <c r="G303" s="35">
        <v>-1318.4636846030062</v>
      </c>
      <c r="H303" s="35"/>
      <c r="I303" s="35"/>
      <c r="J303" s="35">
        <f t="shared" si="32"/>
        <v>-1318.4636846030062</v>
      </c>
      <c r="K303" s="52"/>
    </row>
    <row r="304" spans="1:12" s="44" customFormat="1" ht="26.4" x14ac:dyDescent="0.25">
      <c r="A304" s="32" t="s">
        <v>217</v>
      </c>
      <c r="B304" s="33" t="s">
        <v>218</v>
      </c>
      <c r="C304" s="32" t="s">
        <v>38</v>
      </c>
      <c r="D304" s="32" t="s">
        <v>21</v>
      </c>
      <c r="E304" s="32" t="s">
        <v>21</v>
      </c>
      <c r="F304" s="32" t="s">
        <v>7</v>
      </c>
      <c r="G304" s="35">
        <v>-1118924.6839277653</v>
      </c>
      <c r="H304" s="35"/>
      <c r="I304" s="35"/>
      <c r="J304" s="35">
        <f t="shared" si="32"/>
        <v>-1118924.6839277653</v>
      </c>
      <c r="K304" s="52"/>
      <c r="L304" s="52"/>
    </row>
    <row r="305" spans="1:11" s="44" customFormat="1" ht="13.2" x14ac:dyDescent="0.25">
      <c r="A305" s="32"/>
      <c r="B305" s="33"/>
      <c r="C305" s="32" t="s">
        <v>38</v>
      </c>
      <c r="D305" s="32" t="s">
        <v>46</v>
      </c>
      <c r="E305" s="32" t="s">
        <v>47</v>
      </c>
      <c r="F305" s="32" t="s">
        <v>7</v>
      </c>
      <c r="G305" s="35">
        <v>-1399559.7</v>
      </c>
      <c r="H305" s="35">
        <v>-285211</v>
      </c>
      <c r="I305" s="35"/>
      <c r="J305" s="35">
        <f t="shared" si="32"/>
        <v>-1684770.7</v>
      </c>
      <c r="K305" s="52"/>
    </row>
    <row r="306" spans="1:11" s="44" customFormat="1" ht="13.2" x14ac:dyDescent="0.25">
      <c r="A306" s="32"/>
      <c r="B306" s="33"/>
      <c r="C306" s="32" t="s">
        <v>38</v>
      </c>
      <c r="D306" s="32" t="s">
        <v>219</v>
      </c>
      <c r="E306" s="32" t="s">
        <v>220</v>
      </c>
      <c r="F306" s="32" t="s">
        <v>7</v>
      </c>
      <c r="G306" s="35">
        <v>-65712.240505121648</v>
      </c>
      <c r="H306" s="35"/>
      <c r="I306" s="35"/>
      <c r="J306" s="35">
        <f t="shared" si="32"/>
        <v>-65712.240505121648</v>
      </c>
      <c r="K306" s="52"/>
    </row>
    <row r="307" spans="1:11" s="44" customFormat="1" ht="13.2" x14ac:dyDescent="0.25">
      <c r="A307" s="32"/>
      <c r="B307" s="33"/>
      <c r="C307" s="32" t="s">
        <v>38</v>
      </c>
      <c r="D307" s="32" t="s">
        <v>48</v>
      </c>
      <c r="E307" s="32" t="s">
        <v>49</v>
      </c>
      <c r="F307" s="32" t="s">
        <v>7</v>
      </c>
      <c r="G307" s="35">
        <v>-2191.4507673460798</v>
      </c>
      <c r="H307" s="35"/>
      <c r="I307" s="35"/>
      <c r="J307" s="35">
        <f t="shared" si="32"/>
        <v>-2191.4507673460798</v>
      </c>
      <c r="K307" s="52"/>
    </row>
    <row r="308" spans="1:11" s="44" customFormat="1" ht="13.2" x14ac:dyDescent="0.25">
      <c r="A308" s="32"/>
      <c r="B308" s="33"/>
      <c r="C308" s="32" t="s">
        <v>38</v>
      </c>
      <c r="D308" s="32" t="s">
        <v>221</v>
      </c>
      <c r="E308" s="32" t="s">
        <v>222</v>
      </c>
      <c r="F308" s="32" t="s">
        <v>7</v>
      </c>
      <c r="G308" s="35">
        <v>-166196</v>
      </c>
      <c r="H308" s="35"/>
      <c r="I308" s="35"/>
      <c r="J308" s="35">
        <f t="shared" si="32"/>
        <v>-166196</v>
      </c>
      <c r="K308" s="52"/>
    </row>
    <row r="309" spans="1:11" s="44" customFormat="1" ht="13.2" x14ac:dyDescent="0.25">
      <c r="A309" s="32"/>
      <c r="B309" s="33"/>
      <c r="C309" s="32" t="s">
        <v>38</v>
      </c>
      <c r="D309" s="32" t="s">
        <v>281</v>
      </c>
      <c r="E309" s="32" t="s">
        <v>282</v>
      </c>
      <c r="F309" s="32" t="s">
        <v>7</v>
      </c>
      <c r="G309" s="35">
        <v>0</v>
      </c>
      <c r="H309" s="35">
        <v>-994500</v>
      </c>
      <c r="I309" s="35"/>
      <c r="J309" s="35">
        <f t="shared" si="32"/>
        <v>-994500</v>
      </c>
      <c r="K309" s="52"/>
    </row>
    <row r="310" spans="1:11" s="44" customFormat="1" ht="13.2" x14ac:dyDescent="0.25">
      <c r="A310" s="32"/>
      <c r="B310" s="33"/>
      <c r="C310" s="32" t="s">
        <v>38</v>
      </c>
      <c r="D310" s="32" t="s">
        <v>265</v>
      </c>
      <c r="E310" s="32" t="s">
        <v>266</v>
      </c>
      <c r="F310" s="32" t="s">
        <v>7</v>
      </c>
      <c r="G310" s="35">
        <v>0</v>
      </c>
      <c r="H310" s="35">
        <v>-5148.3543982500014</v>
      </c>
      <c r="I310" s="35"/>
      <c r="J310" s="35">
        <f t="shared" si="32"/>
        <v>-5148.3543982500014</v>
      </c>
      <c r="K310" s="52"/>
    </row>
    <row r="311" spans="1:11" s="44" customFormat="1" ht="13.2" x14ac:dyDescent="0.25">
      <c r="A311" s="32"/>
      <c r="B311" s="33"/>
      <c r="C311" s="32" t="s">
        <v>32</v>
      </c>
      <c r="D311" s="32" t="s">
        <v>21</v>
      </c>
      <c r="E311" s="32" t="s">
        <v>21</v>
      </c>
      <c r="F311" s="32" t="s">
        <v>7</v>
      </c>
      <c r="G311" s="35">
        <v>-76801.718919720151</v>
      </c>
      <c r="H311" s="35"/>
      <c r="I311" s="35"/>
      <c r="J311" s="35">
        <f t="shared" si="32"/>
        <v>-76801.718919720151</v>
      </c>
      <c r="K311" s="52"/>
    </row>
    <row r="312" spans="1:11" s="44" customFormat="1" ht="13.2" x14ac:dyDescent="0.25">
      <c r="A312" s="32"/>
      <c r="B312" s="33"/>
      <c r="C312" s="32" t="s">
        <v>52</v>
      </c>
      <c r="D312" s="32" t="s">
        <v>21</v>
      </c>
      <c r="E312" s="32" t="s">
        <v>21</v>
      </c>
      <c r="F312" s="32" t="s">
        <v>8</v>
      </c>
      <c r="G312" s="35">
        <v>-71945.668098530936</v>
      </c>
      <c r="H312" s="35"/>
      <c r="I312" s="35"/>
      <c r="J312" s="35">
        <f t="shared" si="32"/>
        <v>-71945.668098530936</v>
      </c>
      <c r="K312" s="52"/>
    </row>
    <row r="313" spans="1:11" s="44" customFormat="1" ht="25.95" customHeight="1" x14ac:dyDescent="0.25">
      <c r="A313" s="32" t="s">
        <v>223</v>
      </c>
      <c r="B313" s="33" t="s">
        <v>224</v>
      </c>
      <c r="C313" s="32" t="s">
        <v>38</v>
      </c>
      <c r="D313" s="32" t="s">
        <v>21</v>
      </c>
      <c r="E313" s="32" t="s">
        <v>21</v>
      </c>
      <c r="F313" s="32" t="s">
        <v>257</v>
      </c>
      <c r="G313" s="35">
        <v>-40065002.14580331</v>
      </c>
      <c r="H313" s="35"/>
      <c r="I313" s="35"/>
      <c r="J313" s="35">
        <f t="shared" si="32"/>
        <v>-40065002.14580331</v>
      </c>
      <c r="K313" s="52"/>
    </row>
    <row r="314" spans="1:11" s="44" customFormat="1" ht="13.2" x14ac:dyDescent="0.25">
      <c r="A314" s="32"/>
      <c r="B314" s="33"/>
      <c r="C314" s="32" t="s">
        <v>38</v>
      </c>
      <c r="D314" s="32" t="s">
        <v>48</v>
      </c>
      <c r="E314" s="32" t="s">
        <v>49</v>
      </c>
      <c r="F314" s="32" t="s">
        <v>7</v>
      </c>
      <c r="G314" s="35">
        <v>-857.29243090142609</v>
      </c>
      <c r="H314" s="35"/>
      <c r="I314" s="35"/>
      <c r="J314" s="35">
        <f t="shared" si="32"/>
        <v>-857.29243090142609</v>
      </c>
      <c r="K314" s="52"/>
    </row>
    <row r="315" spans="1:11" s="44" customFormat="1" ht="13.2" x14ac:dyDescent="0.25">
      <c r="A315" s="32"/>
      <c r="B315" s="33"/>
      <c r="C315" s="32" t="s">
        <v>38</v>
      </c>
      <c r="D315" s="32" t="s">
        <v>265</v>
      </c>
      <c r="E315" s="32" t="s">
        <v>266</v>
      </c>
      <c r="F315" s="32" t="s">
        <v>7</v>
      </c>
      <c r="G315" s="35">
        <v>0</v>
      </c>
      <c r="H315" s="35">
        <v>-4101.8327504999997</v>
      </c>
      <c r="I315" s="35"/>
      <c r="J315" s="35">
        <f t="shared" si="32"/>
        <v>-4101.8327504999997</v>
      </c>
      <c r="K315" s="52"/>
    </row>
    <row r="316" spans="1:11" s="44" customFormat="1" ht="13.2" x14ac:dyDescent="0.25">
      <c r="A316" s="32"/>
      <c r="B316" s="33"/>
      <c r="C316" s="32" t="s">
        <v>32</v>
      </c>
      <c r="D316" s="32" t="s">
        <v>21</v>
      </c>
      <c r="E316" s="32" t="s">
        <v>21</v>
      </c>
      <c r="F316" s="32" t="s">
        <v>7</v>
      </c>
      <c r="G316" s="35">
        <v>-67800.995377195897</v>
      </c>
      <c r="H316" s="35"/>
      <c r="I316" s="35"/>
      <c r="J316" s="35">
        <f t="shared" si="32"/>
        <v>-67800.995377195897</v>
      </c>
      <c r="K316" s="52"/>
    </row>
    <row r="317" spans="1:11" s="44" customFormat="1" ht="13.2" x14ac:dyDescent="0.25">
      <c r="A317" s="32"/>
      <c r="B317" s="33"/>
      <c r="C317" s="32" t="s">
        <v>52</v>
      </c>
      <c r="D317" s="32" t="s">
        <v>21</v>
      </c>
      <c r="E317" s="32" t="s">
        <v>21</v>
      </c>
      <c r="F317" s="32" t="s">
        <v>8</v>
      </c>
      <c r="G317" s="35">
        <v>-3541.6423814042737</v>
      </c>
      <c r="H317" s="35"/>
      <c r="I317" s="35"/>
      <c r="J317" s="35">
        <f t="shared" si="32"/>
        <v>-3541.6423814042737</v>
      </c>
      <c r="K317" s="52"/>
    </row>
    <row r="318" spans="1:11" s="44" customFormat="1" ht="13.2" x14ac:dyDescent="0.3">
      <c r="A318" s="38" t="s">
        <v>225</v>
      </c>
      <c r="B318" s="49"/>
      <c r="C318" s="45"/>
      <c r="D318" s="43"/>
      <c r="E318" s="43"/>
      <c r="F318" s="43"/>
      <c r="G318" s="30">
        <f>+SUBTOTAL(9, G319:G326)</f>
        <v>-12347102.449909998</v>
      </c>
      <c r="H318" s="30">
        <f t="shared" ref="H318:J318" si="33">+SUBTOTAL(9, H319:H326)</f>
        <v>0</v>
      </c>
      <c r="I318" s="30">
        <f t="shared" si="33"/>
        <v>835359</v>
      </c>
      <c r="J318" s="30">
        <f t="shared" si="33"/>
        <v>-11511743.449909998</v>
      </c>
    </row>
    <row r="319" spans="1:11" s="44" customFormat="1" ht="13.2" x14ac:dyDescent="0.25">
      <c r="A319" s="32" t="s">
        <v>24</v>
      </c>
      <c r="B319" s="33" t="s">
        <v>25</v>
      </c>
      <c r="C319" s="32" t="s">
        <v>26</v>
      </c>
      <c r="D319" s="32"/>
      <c r="E319" s="32"/>
      <c r="F319" s="32" t="s">
        <v>258</v>
      </c>
      <c r="G319" s="35">
        <v>-8935094.9999799989</v>
      </c>
      <c r="H319" s="35"/>
      <c r="I319" s="35">
        <v>727020</v>
      </c>
      <c r="J319" s="35">
        <f t="shared" si="32"/>
        <v>-8208074.9999799989</v>
      </c>
    </row>
    <row r="320" spans="1:11" s="44" customFormat="1" ht="13.2" x14ac:dyDescent="0.25">
      <c r="A320" s="32"/>
      <c r="B320" s="33"/>
      <c r="C320" s="32" t="s">
        <v>26</v>
      </c>
      <c r="D320" s="32" t="s">
        <v>89</v>
      </c>
      <c r="E320" s="32" t="s">
        <v>90</v>
      </c>
      <c r="F320" s="32" t="s">
        <v>226</v>
      </c>
      <c r="G320" s="35">
        <v>-1622196.99994</v>
      </c>
      <c r="H320" s="35"/>
      <c r="I320" s="35">
        <v>28140</v>
      </c>
      <c r="J320" s="35">
        <f t="shared" si="32"/>
        <v>-1594056.99994</v>
      </c>
    </row>
    <row r="321" spans="1:10" s="44" customFormat="1" ht="13.2" x14ac:dyDescent="0.25">
      <c r="A321" s="32"/>
      <c r="B321" s="33"/>
      <c r="C321" s="32" t="s">
        <v>26</v>
      </c>
      <c r="D321" s="32" t="s">
        <v>160</v>
      </c>
      <c r="E321" s="32" t="s">
        <v>161</v>
      </c>
      <c r="F321" s="53" t="s">
        <v>6</v>
      </c>
      <c r="G321" s="35">
        <v>-80199</v>
      </c>
      <c r="H321" s="35"/>
      <c r="I321" s="35">
        <v>80199</v>
      </c>
      <c r="J321" s="35">
        <f t="shared" si="32"/>
        <v>0</v>
      </c>
    </row>
    <row r="322" spans="1:10" s="44" customFormat="1" ht="13.2" x14ac:dyDescent="0.25">
      <c r="A322" s="32"/>
      <c r="B322" s="33"/>
      <c r="C322" s="32" t="s">
        <v>26</v>
      </c>
      <c r="D322" s="32" t="s">
        <v>219</v>
      </c>
      <c r="E322" s="32" t="s">
        <v>220</v>
      </c>
      <c r="F322" s="32" t="s">
        <v>7</v>
      </c>
      <c r="G322" s="35">
        <v>-13142.449999999999</v>
      </c>
      <c r="H322" s="35"/>
      <c r="I322" s="35"/>
      <c r="J322" s="35">
        <f t="shared" si="32"/>
        <v>-13142.449999999999</v>
      </c>
    </row>
    <row r="323" spans="1:10" s="44" customFormat="1" ht="13.2" x14ac:dyDescent="0.25">
      <c r="A323" s="32"/>
      <c r="B323" s="33"/>
      <c r="C323" s="32" t="s">
        <v>26</v>
      </c>
      <c r="D323" s="32" t="s">
        <v>221</v>
      </c>
      <c r="E323" s="32" t="s">
        <v>222</v>
      </c>
      <c r="F323" s="32" t="s">
        <v>7</v>
      </c>
      <c r="G323" s="35">
        <v>-2800</v>
      </c>
      <c r="H323" s="35"/>
      <c r="I323" s="35"/>
      <c r="J323" s="35">
        <f t="shared" si="32"/>
        <v>-2800</v>
      </c>
    </row>
    <row r="324" spans="1:10" s="44" customFormat="1" ht="13.2" x14ac:dyDescent="0.25">
      <c r="A324" s="32"/>
      <c r="B324" s="33"/>
      <c r="C324" s="32" t="s">
        <v>32</v>
      </c>
      <c r="D324" s="32" t="s">
        <v>21</v>
      </c>
      <c r="E324" s="32" t="s">
        <v>21</v>
      </c>
      <c r="F324" s="32" t="s">
        <v>7</v>
      </c>
      <c r="G324" s="35">
        <v>-393668.99998999998</v>
      </c>
      <c r="H324" s="35"/>
      <c r="I324" s="35"/>
      <c r="J324" s="35">
        <f t="shared" si="32"/>
        <v>-393668.99998999998</v>
      </c>
    </row>
    <row r="325" spans="1:10" s="44" customFormat="1" ht="13.2" x14ac:dyDescent="0.25">
      <c r="A325" s="32"/>
      <c r="B325" s="33"/>
      <c r="C325" s="32" t="s">
        <v>32</v>
      </c>
      <c r="D325" s="32" t="s">
        <v>89</v>
      </c>
      <c r="E325" s="32" t="s">
        <v>90</v>
      </c>
      <c r="F325" s="32" t="s">
        <v>227</v>
      </c>
      <c r="G325" s="35">
        <v>-100000</v>
      </c>
      <c r="H325" s="35"/>
      <c r="I325" s="35"/>
      <c r="J325" s="35">
        <f t="shared" si="32"/>
        <v>-100000</v>
      </c>
    </row>
    <row r="326" spans="1:10" s="44" customFormat="1" ht="13.2" x14ac:dyDescent="0.25">
      <c r="A326" s="32"/>
      <c r="B326" s="33"/>
      <c r="C326" s="32" t="s">
        <v>32</v>
      </c>
      <c r="D326" s="32" t="s">
        <v>162</v>
      </c>
      <c r="E326" s="32" t="s">
        <v>163</v>
      </c>
      <c r="F326" s="32" t="s">
        <v>6</v>
      </c>
      <c r="G326" s="35">
        <v>-1200000</v>
      </c>
      <c r="H326" s="35"/>
      <c r="I326" s="35"/>
      <c r="J326" s="35">
        <f t="shared" si="32"/>
        <v>-1200000</v>
      </c>
    </row>
    <row r="328" spans="1:10" ht="14.4" customHeight="1" x14ac:dyDescent="0.3">
      <c r="A328" s="65" t="s">
        <v>228</v>
      </c>
      <c r="B328" s="65"/>
      <c r="C328" s="65"/>
      <c r="D328" s="65"/>
      <c r="E328" s="65"/>
      <c r="F328" s="65"/>
      <c r="G328" s="65"/>
      <c r="H328" s="65"/>
      <c r="I328" s="65"/>
      <c r="J328" s="65"/>
    </row>
    <row r="329" spans="1:10" x14ac:dyDescent="0.3">
      <c r="A329" s="65"/>
      <c r="B329" s="65"/>
      <c r="C329" s="65"/>
      <c r="D329" s="65"/>
      <c r="E329" s="65"/>
      <c r="F329" s="65"/>
      <c r="G329" s="65"/>
      <c r="H329" s="65"/>
      <c r="I329" s="65"/>
      <c r="J329" s="65"/>
    </row>
    <row r="330" spans="1:10" x14ac:dyDescent="0.3">
      <c r="A330" s="54"/>
      <c r="B330" s="54"/>
      <c r="C330" s="54"/>
      <c r="D330" s="54"/>
      <c r="E330" s="54"/>
      <c r="F330" s="54"/>
      <c r="G330" s="54"/>
      <c r="H330" s="54"/>
      <c r="I330" s="54"/>
    </row>
    <row r="331" spans="1:10" x14ac:dyDescent="0.3">
      <c r="A331" s="55" t="s">
        <v>292</v>
      </c>
      <c r="B331" s="56"/>
      <c r="C331" s="57"/>
      <c r="D331" s="57"/>
      <c r="E331" s="57"/>
      <c r="F331" s="57"/>
    </row>
    <row r="332" spans="1:10" x14ac:dyDescent="0.3">
      <c r="A332" s="57"/>
      <c r="B332" s="56"/>
      <c r="C332" s="57"/>
      <c r="D332" s="57"/>
      <c r="E332" s="57"/>
      <c r="F332" s="57"/>
    </row>
  </sheetData>
  <mergeCells count="19">
    <mergeCell ref="A91:B91"/>
    <mergeCell ref="A96:B96"/>
    <mergeCell ref="A156:B156"/>
    <mergeCell ref="A158:B158"/>
    <mergeCell ref="F2:J3"/>
    <mergeCell ref="A328:J329"/>
    <mergeCell ref="A179:B179"/>
    <mergeCell ref="A205:C205"/>
    <mergeCell ref="A206:B206"/>
    <mergeCell ref="A209:B209"/>
    <mergeCell ref="A242:B242"/>
    <mergeCell ref="A248:B248"/>
    <mergeCell ref="A177:B177"/>
    <mergeCell ref="A18:B18"/>
    <mergeCell ref="A32:B32"/>
    <mergeCell ref="A33:B33"/>
    <mergeCell ref="A34:B34"/>
    <mergeCell ref="A89:C89"/>
    <mergeCell ref="A90:B90"/>
  </mergeCells>
  <pageMargins left="0.31496062992125984" right="0.31496062992125984" top="0.27559055118110237" bottom="0.51181102362204722" header="0.31496062992125984" footer="0.31496062992125984"/>
  <pageSetup paperSize="9" scale="9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 MKM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2022-12-30T15:16:47Z</cp:lastPrinted>
  <dcterms:created xsi:type="dcterms:W3CDTF">2022-12-29T18:07:04Z</dcterms:created>
  <dcterms:modified xsi:type="dcterms:W3CDTF">2023-01-27T15:43:30Z</dcterms:modified>
</cp:coreProperties>
</file>